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publishItems="1" autoCompressPictures="0"/>
  <mc:AlternateContent xmlns:mc="http://schemas.openxmlformats.org/markup-compatibility/2006">
    <mc:Choice Requires="x15">
      <x15ac:absPath xmlns:x15ac="http://schemas.microsoft.com/office/spreadsheetml/2010/11/ac" url="https://mailpbigordon-my.sharepoint.com/personal/jsallustio_pbigordon_com/Documents/Desktop/.2026 GDEOP/"/>
    </mc:Choice>
  </mc:AlternateContent>
  <xr:revisionPtr revIDLastSave="12" documentId="8_{CDF086F7-07CF-4C33-9407-BDB8F2B87541}" xr6:coauthVersionLast="47" xr6:coauthVersionMax="47" xr10:uidLastSave="{79A0E5D0-0AC2-4353-93CF-AEC585FB6647}"/>
  <bookViews>
    <workbookView xWindow="-120" yWindow="-120" windowWidth="29040" windowHeight="15720" xr2:uid="{00000000-000D-0000-FFFF-FFFF00000000}"/>
  </bookViews>
  <sheets>
    <sheet name="Green Dividends EOP Calculator" sheetId="1" r:id="rId1"/>
  </sheets>
  <definedNames>
    <definedName name="_xlnm.Print_Area" localSheetId="0" publishToServer="1">'Green Dividends EOP Calculator'!$A$1:$K$57</definedName>
  </definedNames>
  <calcPr calcId="191028"/>
  <webPublishing css="0" allowPng="1" targetScreenSize="1152x882" dpi="120" codePage="65001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1" l="1"/>
  <c r="K32" i="1"/>
  <c r="K28" i="1"/>
  <c r="K25" i="1"/>
  <c r="K19" i="1"/>
  <c r="K46" i="1"/>
  <c r="K45" i="1"/>
  <c r="K15" i="1"/>
  <c r="K12" i="1"/>
  <c r="K40" i="1" l="1"/>
  <c r="K39" i="1"/>
  <c r="K37" i="1"/>
  <c r="K36" i="1"/>
  <c r="K34" i="1"/>
  <c r="K31" i="1"/>
  <c r="K30" i="1"/>
  <c r="K27" i="1"/>
  <c r="K21" i="1"/>
  <c r="K18" i="1"/>
  <c r="K17" i="1"/>
  <c r="K14" i="1"/>
  <c r="K8" i="1"/>
  <c r="K43" i="1"/>
  <c r="K41" i="1"/>
  <c r="K38" i="1"/>
  <c r="K35" i="1"/>
  <c r="K33" i="1"/>
  <c r="K29" i="1"/>
  <c r="K26" i="1"/>
  <c r="K23" i="1"/>
  <c r="K22" i="1"/>
  <c r="K20" i="1"/>
  <c r="K16" i="1"/>
  <c r="K13" i="1"/>
  <c r="K10" i="1"/>
  <c r="K9" i="1"/>
  <c r="K7" i="1"/>
  <c r="K6" i="1"/>
  <c r="L48" i="1" l="1"/>
  <c r="K47" i="1"/>
  <c r="G52" i="1" l="1"/>
  <c r="K52" i="1" s="1"/>
  <c r="G51" i="1"/>
  <c r="K51" i="1" s="1"/>
  <c r="K53" i="1" l="1"/>
</calcChain>
</file>

<file path=xl/sharedStrings.xml><?xml version="1.0" encoding="utf-8"?>
<sst xmlns="http://schemas.openxmlformats.org/spreadsheetml/2006/main" count="175" uniqueCount="76">
  <si>
    <t>CALCULATE YOUR REBATE</t>
  </si>
  <si>
    <t>UNITS</t>
  </si>
  <si>
    <t>TOTAL
REBATE</t>
  </si>
  <si>
    <t>FUNGICIDES</t>
  </si>
  <si>
    <r>
      <rPr>
        <b/>
        <sz val="11"/>
        <color rgb="FF2A2D30"/>
        <rFont val="Calibri"/>
        <family val="2"/>
      </rPr>
      <t xml:space="preserve">Kabuto®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Fungicide SC</t>
    </r>
  </si>
  <si>
    <t>gal.</t>
  </si>
  <si>
    <t>9+ units</t>
  </si>
  <si>
    <t>=</t>
  </si>
  <si>
    <r>
      <rPr>
        <b/>
        <sz val="11"/>
        <color rgb="FF2A2D30"/>
        <rFont val="Calibri"/>
        <family val="2"/>
      </rPr>
      <t xml:space="preserve">Pedigree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Fungicide SC</t>
    </r>
  </si>
  <si>
    <t>6+ units</t>
  </si>
  <si>
    <r>
      <rPr>
        <b/>
        <sz val="11"/>
        <color rgb="FF2A2D30"/>
        <rFont val="Calibri"/>
        <family val="2"/>
      </rPr>
      <t xml:space="preserve">Segway®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Fungicide SC</t>
    </r>
  </si>
  <si>
    <t>fl. oz.</t>
  </si>
  <si>
    <t>12+ units</t>
  </si>
  <si>
    <r>
      <rPr>
        <b/>
        <sz val="11"/>
        <color rgb="FF2A2D30"/>
        <rFont val="Calibri"/>
        <family val="2"/>
      </rPr>
      <t xml:space="preserve">Tekken®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Broad Spectrum Fungicide</t>
    </r>
  </si>
  <si>
    <r>
      <rPr>
        <b/>
        <sz val="11"/>
        <color rgb="FF2A2D30"/>
        <rFont val="Calibri"/>
        <family val="2"/>
      </rPr>
      <t xml:space="preserve">Union®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Fungicide SC</t>
    </r>
  </si>
  <si>
    <t>HERBICIDES</t>
  </si>
  <si>
    <r>
      <rPr>
        <b/>
        <sz val="11"/>
        <color rgb="FF2A2D30"/>
        <rFont val="Calibri"/>
        <family val="2"/>
      </rPr>
      <t xml:space="preserve">Aethon®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Herbicide SL for Turfgrass</t>
    </r>
  </si>
  <si>
    <t>4+ units</t>
  </si>
  <si>
    <t>1+ unit</t>
  </si>
  <si>
    <r>
      <rPr>
        <b/>
        <sz val="11"/>
        <color rgb="FF2A2D30"/>
        <rFont val="Calibri"/>
        <family val="2"/>
      </rPr>
      <t>Arkon™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Herbicide Liquid</t>
    </r>
  </si>
  <si>
    <t>gal. tote</t>
  </si>
  <si>
    <r>
      <rPr>
        <b/>
        <sz val="11"/>
        <color rgb="FF2A2D30"/>
        <rFont val="Calibri"/>
        <family val="2"/>
      </rPr>
      <t xml:space="preserve">Avenue™ South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Broadleaf Herbicide for Turfgrass</t>
    </r>
  </si>
  <si>
    <r>
      <rPr>
        <b/>
        <sz val="11"/>
        <color rgb="FF2A2D30"/>
        <rFont val="Calibri"/>
        <family val="2"/>
      </rPr>
      <t>Bensumec</t>
    </r>
    <r>
      <rPr>
        <sz val="11"/>
        <color rgb="FF2A2D30"/>
        <rFont val="Calibri"/>
        <family val="2"/>
      </rPr>
      <t xml:space="preserve">™ </t>
    </r>
    <r>
      <rPr>
        <b/>
        <sz val="11"/>
        <color rgb="FF2A2D30"/>
        <rFont val="Calibri"/>
        <family val="2"/>
      </rPr>
      <t xml:space="preserve">4LF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Pre-Emergent Grass &amp; Weed Herbicide</t>
    </r>
  </si>
  <si>
    <t>8+ units</t>
  </si>
  <si>
    <r>
      <rPr>
        <b/>
        <sz val="11"/>
        <color rgb="FF2A2D30"/>
        <rFont val="Calibri"/>
        <family val="2"/>
      </rPr>
      <t xml:space="preserve">Katana®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Turf Herbicide</t>
    </r>
  </si>
  <si>
    <t>oz.</t>
  </si>
  <si>
    <r>
      <rPr>
        <b/>
        <sz val="11"/>
        <color rgb="FF2A2D30"/>
        <rFont val="Calibri"/>
        <family val="2"/>
      </rPr>
      <t>SpeedZone® EW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Broadleaf Herbicide for Turf</t>
    </r>
  </si>
  <si>
    <r>
      <rPr>
        <b/>
        <sz val="11"/>
        <color rgb="FF2A2D30"/>
        <rFont val="Calibri"/>
        <family val="2"/>
      </rPr>
      <t xml:space="preserve">SpeedZone® Southern EW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Broadleaf Herbicide for Turf</t>
    </r>
  </si>
  <si>
    <r>
      <rPr>
        <b/>
        <sz val="11"/>
        <color rgb="FF2A2D30"/>
        <rFont val="Calibri"/>
        <family val="2"/>
      </rPr>
      <t>Surge®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Broadleaf Herbicide for Turf</t>
    </r>
  </si>
  <si>
    <t>lb. bag</t>
  </si>
  <si>
    <t>36+ units</t>
  </si>
  <si>
    <t>PLANT GROWTH REGULATOR</t>
  </si>
  <si>
    <r>
      <rPr>
        <b/>
        <sz val="11"/>
        <color rgb="FF2A2D30"/>
        <rFont val="Calibri"/>
        <family val="2"/>
      </rPr>
      <t xml:space="preserve">Atrimmec®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Plant Growth Regulator</t>
    </r>
  </si>
  <si>
    <t>INSECTICIDE</t>
  </si>
  <si>
    <r>
      <rPr>
        <b/>
        <sz val="11"/>
        <color rgb="FF2A2D30"/>
        <rFont val="Calibri"/>
        <family val="2"/>
      </rPr>
      <t xml:space="preserve">Zylam® Liquid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Systemic Insecticide</t>
    </r>
  </si>
  <si>
    <t>qt.</t>
  </si>
  <si>
    <t>16+ units</t>
  </si>
  <si>
    <t>TOTAL</t>
  </si>
  <si>
    <t>CALCULATE YOUR BONUS</t>
  </si>
  <si>
    <t>BONUS LEVEL</t>
  </si>
  <si>
    <t xml:space="preserve"> BONUS</t>
  </si>
  <si>
    <t>LEVEL I</t>
  </si>
  <si>
    <t>2 Brands</t>
  </si>
  <si>
    <t>LEVEL II</t>
  </si>
  <si>
    <t>3 or more Brands</t>
  </si>
  <si>
    <t>GRAND TOTAL</t>
  </si>
  <si>
    <t>Always read and follow label directions.</t>
  </si>
  <si>
    <t>SEPTEMBER 1 THROUGH DECEMBER 4, 2026</t>
  </si>
  <si>
    <t>UNIT SIZE</t>
  </si>
  <si>
    <t>3–8 units</t>
  </si>
  <si>
    <t>2–5 units</t>
  </si>
  <si>
    <t>4–7 units</t>
  </si>
  <si>
    <t>PRODUCTS</t>
  </si>
  <si>
    <t>MINIMUM
PURCHASE</t>
  </si>
  <si>
    <t>TIER I</t>
  </si>
  <si>
    <t>TIER 2</t>
  </si>
  <si>
    <t>REBATE 
PER UNIT</t>
  </si>
  <si>
    <r>
      <rPr>
        <b/>
        <sz val="11"/>
        <color rgb="FF2A2D30"/>
        <rFont val="Calibri"/>
        <family val="2"/>
      </rPr>
      <t xml:space="preserve">Q4® Plus
</t>
    </r>
    <r>
      <rPr>
        <i/>
        <sz val="10"/>
        <color rgb="FF2A2D30"/>
        <rFont val="Calibri"/>
        <family val="2"/>
      </rPr>
      <t>Turf Herbicide for Grassy &amp; Broadleaf Weeds</t>
    </r>
  </si>
  <si>
    <r>
      <rPr>
        <b/>
        <sz val="11"/>
        <color rgb="FF2A2D30"/>
        <rFont val="Calibri"/>
        <family val="2"/>
      </rPr>
      <t xml:space="preserve">PowerZone® </t>
    </r>
    <r>
      <rPr>
        <b/>
        <i/>
        <sz val="12"/>
        <color rgb="FF2A2D30"/>
        <rFont val="Calibri"/>
        <family val="2"/>
      </rPr>
      <t xml:space="preserve">
</t>
    </r>
    <r>
      <rPr>
        <i/>
        <sz val="10"/>
        <color rgb="FF2A2D30"/>
        <rFont val="Calibri"/>
        <family val="2"/>
      </rPr>
      <t>Broadleaf Herbicide for Turf</t>
    </r>
  </si>
  <si>
    <t>2–11 units</t>
  </si>
  <si>
    <t>4–11 units</t>
  </si>
  <si>
    <r>
      <rPr>
        <b/>
        <sz val="11"/>
        <color rgb="FF2A2D30"/>
        <rFont val="Calibri"/>
        <family val="2"/>
      </rPr>
      <t xml:space="preserve">TZone™ 
</t>
    </r>
    <r>
      <rPr>
        <i/>
        <sz val="10"/>
        <color rgb="FF2A2D30"/>
        <rFont val="Calibri"/>
        <family val="2"/>
      </rPr>
      <t>SE Broadleaf Herbicide for Tough Weeds</t>
    </r>
  </si>
  <si>
    <r>
      <t>Vexis®</t>
    </r>
    <r>
      <rPr>
        <i/>
        <sz val="11"/>
        <color rgb="FF2A2D30"/>
        <rFont val="Calibri"/>
        <family val="2"/>
      </rPr>
      <t xml:space="preserve"> 
</t>
    </r>
    <r>
      <rPr>
        <i/>
        <sz val="10"/>
        <color rgb="FF2A2D30"/>
        <rFont val="Calibri"/>
        <family val="2"/>
      </rPr>
      <t>Herbicide Granular</t>
    </r>
  </si>
  <si>
    <t>12–35 units</t>
  </si>
  <si>
    <t>2–3 units</t>
  </si>
  <si>
    <t>4–15 units</t>
  </si>
  <si>
    <t>2–7 units</t>
  </si>
  <si>
    <t>BRANDS
PURCHASED</t>
  </si>
  <si>
    <t>BASE
REBATE</t>
  </si>
  <si>
    <t>Rebate bonus is calculated based on number of PBI-Gordon brands purchased. Example: If pre-bonus rebate is $750 and you purchased two different brands listed above, your rebate bonus will be $112.50 ($750 x 15%). Added together, your total rebate will be $862.50.</t>
  </si>
  <si>
    <t>REBATE
BONUS</t>
  </si>
  <si>
    <t>4–19 units</t>
  </si>
  <si>
    <t>20+ units</t>
  </si>
  <si>
    <t>4–31 units</t>
  </si>
  <si>
    <t>32+ units</t>
  </si>
  <si>
    <r>
      <t xml:space="preserve">This tool is for planning purposes only. See complete program write-up or visit </t>
    </r>
    <r>
      <rPr>
        <b/>
        <sz val="9"/>
        <color rgb="FF2A2D30"/>
        <rFont val="Calibri"/>
        <family val="2"/>
      </rPr>
      <t>PBIGordonTurf.com/GreenDividendsEOP</t>
    </r>
    <r>
      <rPr>
        <sz val="9"/>
        <color rgb="FF2A2D30"/>
        <rFont val="Calibri"/>
        <family val="2"/>
      </rPr>
      <t xml:space="preserve"> for additional details and requirements, submission instructions, and deadlines. Arkon™, Avenue™, Bensumec™, and TZone™ are trademarks, and Aethon®, Atrimmec®, Q4®, SpeedZone®, Surge®, Tekken®, Union®, Vexis® and Zylam® are registered trademarks of PBI-Gordon Corporation. Kabuto®, Katana®, and Segway® are registered trademarks of Ishihara Sangyo Kaisha, LTD. 07/26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</si>
</sst>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rgb="FF525759"/>
      <name val="Calibri"/>
      <family val="2"/>
    </font>
    <font>
      <b/>
      <sz val="14"/>
      <color theme="0"/>
      <name val="Calibri"/>
      <family val="2"/>
    </font>
    <font>
      <b/>
      <sz val="12"/>
      <color theme="1"/>
      <name val="Calibri"/>
      <family val="2"/>
    </font>
    <font>
      <i/>
      <sz val="10"/>
      <color rgb="FF3D4042"/>
      <name val="Calibri"/>
      <family val="2"/>
    </font>
    <font>
      <b/>
      <sz val="14"/>
      <color rgb="FFD94038"/>
      <name val="Calibri"/>
      <family val="2"/>
    </font>
    <font>
      <sz val="14"/>
      <color theme="0"/>
      <name val="Calibri"/>
      <family val="2"/>
    </font>
    <font>
      <b/>
      <i/>
      <sz val="14"/>
      <color theme="0"/>
      <name val="Calibri"/>
      <family val="2"/>
    </font>
    <font>
      <i/>
      <sz val="14"/>
      <color theme="1"/>
      <name val="Calibri"/>
      <family val="2"/>
    </font>
    <font>
      <b/>
      <i/>
      <sz val="14"/>
      <color theme="1"/>
      <name val="Calibri"/>
      <family val="2"/>
    </font>
    <font>
      <b/>
      <sz val="14"/>
      <color rgb="FF2A2D30"/>
      <name val="Calibri"/>
      <family val="2"/>
    </font>
    <font>
      <sz val="14"/>
      <color rgb="FF2A2D30"/>
      <name val="Calibri"/>
      <family val="2"/>
    </font>
    <font>
      <i/>
      <sz val="14"/>
      <color rgb="FF2A2D30"/>
      <name val="Calibri"/>
      <family val="2"/>
    </font>
    <font>
      <b/>
      <sz val="12"/>
      <color rgb="FF2A2D30"/>
      <name val="Calibri"/>
      <family val="2"/>
    </font>
    <font>
      <sz val="11"/>
      <color rgb="FF2A2D30"/>
      <name val="Calibri"/>
      <family val="2"/>
    </font>
    <font>
      <b/>
      <i/>
      <sz val="12"/>
      <color rgb="FF2A2D30"/>
      <name val="Calibri"/>
      <family val="2"/>
    </font>
    <font>
      <i/>
      <sz val="9"/>
      <color rgb="FF2A2D30"/>
      <name val="Calibri"/>
      <family val="2"/>
    </font>
    <font>
      <sz val="10"/>
      <color rgb="FF2A2D30"/>
      <name val="Calibri"/>
      <family val="2"/>
    </font>
    <font>
      <b/>
      <sz val="10"/>
      <color rgb="FF2A2D30"/>
      <name val="Calibri"/>
      <family val="2"/>
    </font>
    <font>
      <i/>
      <sz val="10"/>
      <color rgb="FF2A2D30"/>
      <name val="Calibri"/>
      <family val="2"/>
    </font>
    <font>
      <b/>
      <sz val="12"/>
      <color theme="0"/>
      <name val="Calibri"/>
      <family val="2"/>
    </font>
    <font>
      <b/>
      <i/>
      <sz val="14"/>
      <color rgb="FF2A2D30"/>
      <name val="Calibri"/>
      <family val="2"/>
    </font>
    <font>
      <b/>
      <sz val="16"/>
      <color theme="0"/>
      <name val="Calibri"/>
      <family val="2"/>
    </font>
    <font>
      <b/>
      <sz val="11"/>
      <color rgb="FF2A2D30"/>
      <name val="Calibri"/>
      <family val="2"/>
    </font>
    <font>
      <sz val="8"/>
      <name val="Calibri"/>
      <family val="2"/>
      <scheme val="minor"/>
    </font>
    <font>
      <b/>
      <i/>
      <sz val="11"/>
      <color rgb="FF2A2D30"/>
      <name val="Calibri"/>
      <family val="2"/>
    </font>
    <font>
      <i/>
      <sz val="11"/>
      <color rgb="FF2A2D30"/>
      <name val="Calibri"/>
      <family val="2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11"/>
      <color rgb="FF333333"/>
      <name val="Calibri"/>
      <family val="2"/>
    </font>
    <font>
      <b/>
      <sz val="10"/>
      <color rgb="FF333333"/>
      <name val="Calibri"/>
      <family val="2"/>
    </font>
    <font>
      <b/>
      <sz val="26"/>
      <color theme="0"/>
      <name val="Calibri"/>
      <family val="2"/>
    </font>
    <font>
      <sz val="12"/>
      <color rgb="FF2A2D30"/>
      <name val="Calibri"/>
      <family val="2"/>
    </font>
    <font>
      <sz val="12"/>
      <color theme="1"/>
      <name val="Calibri"/>
      <family val="2"/>
      <scheme val="minor"/>
    </font>
    <font>
      <sz val="9"/>
      <color rgb="FF2A2D30"/>
      <name val="Calibri"/>
      <family val="2"/>
    </font>
    <font>
      <b/>
      <sz val="9"/>
      <color rgb="FF2A2D3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E3E3E5"/>
        <bgColor indexed="64"/>
      </patternFill>
    </fill>
    <fill>
      <patternFill patternType="solid">
        <fgColor rgb="FF327C34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B6E27E"/>
        <bgColor indexed="64"/>
      </patternFill>
    </fill>
    <fill>
      <patternFill patternType="solid">
        <fgColor rgb="FF9FC56E"/>
        <bgColor indexed="64"/>
      </patternFill>
    </fill>
    <fill>
      <patternFill patternType="solid">
        <fgColor rgb="FFE0F3AF"/>
        <bgColor indexed="64"/>
      </patternFill>
    </fill>
    <fill>
      <patternFill patternType="solid">
        <fgColor rgb="FFC3D3AF"/>
        <bgColor indexed="64"/>
      </patternFill>
    </fill>
    <fill>
      <patternFill patternType="solid">
        <fgColor rgb="FF85CE27"/>
        <bgColor indexed="64"/>
      </patternFill>
    </fill>
    <fill>
      <patternFill patternType="solid">
        <fgColor rgb="FF46553A"/>
        <bgColor indexed="64"/>
      </patternFill>
    </fill>
  </fills>
  <borders count="4">
    <border>
      <left/>
      <right/>
      <top/>
      <bottom/>
      <diagonal/>
    </border>
    <border>
      <left style="thick">
        <color rgb="FF327C34"/>
      </left>
      <right/>
      <top/>
      <bottom/>
      <diagonal/>
    </border>
    <border>
      <left/>
      <right style="thick">
        <color rgb="FF327C34"/>
      </right>
      <top/>
      <bottom/>
      <diagonal/>
    </border>
    <border>
      <left/>
      <right/>
      <top/>
      <bottom style="thick">
        <color rgb="FF666666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2" borderId="0" xfId="0" applyFont="1" applyFill="1" applyProtection="1">
      <protection locked="0"/>
    </xf>
    <xf numFmtId="0" fontId="4" fillId="0" borderId="0" xfId="0" applyFont="1" applyProtection="1">
      <protection locked="0"/>
    </xf>
    <xf numFmtId="0" fontId="7" fillId="2" borderId="0" xfId="0" applyFont="1" applyFill="1" applyAlignment="1" applyProtection="1">
      <alignment horizontal="right" vertical="center" indent="15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vertical="center" wrapText="1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13" fillId="2" borderId="0" xfId="0" applyFont="1" applyFill="1" applyProtection="1">
      <protection locked="0"/>
    </xf>
    <xf numFmtId="0" fontId="14" fillId="2" borderId="0" xfId="0" applyFont="1" applyFill="1" applyAlignment="1" applyProtection="1">
      <alignment vertical="center" wrapText="1"/>
      <protection locked="0"/>
    </xf>
    <xf numFmtId="0" fontId="17" fillId="2" borderId="0" xfId="0" applyFont="1" applyFill="1" applyAlignment="1" applyProtection="1">
      <alignment horizontal="left" vertical="center" wrapText="1" indent="1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0" fontId="19" fillId="2" borderId="0" xfId="0" applyFont="1" applyFill="1" applyAlignment="1" applyProtection="1">
      <alignment horizontal="left" vertical="center"/>
      <protection locked="0"/>
    </xf>
    <xf numFmtId="0" fontId="19" fillId="2" borderId="0" xfId="0" applyFont="1" applyFill="1" applyAlignment="1" applyProtection="1">
      <alignment horizontal="center" vertical="center"/>
      <protection locked="0"/>
    </xf>
    <xf numFmtId="164" fontId="12" fillId="4" borderId="0" xfId="0" quotePrefix="1" applyNumberFormat="1" applyFont="1" applyFill="1" applyAlignment="1" applyProtection="1">
      <alignment horizontal="center" vertical="center" wrapText="1"/>
      <protection locked="0"/>
    </xf>
    <xf numFmtId="0" fontId="19" fillId="2" borderId="0" xfId="0" quotePrefix="1" applyFont="1" applyFill="1" applyAlignment="1" applyProtection="1">
      <alignment horizontal="center" vertical="center"/>
      <protection locked="0"/>
    </xf>
    <xf numFmtId="0" fontId="17" fillId="5" borderId="0" xfId="0" applyFont="1" applyFill="1" applyAlignment="1" applyProtection="1">
      <alignment horizontal="left" vertical="center" wrapText="1" indent="1"/>
      <protection locked="0"/>
    </xf>
    <xf numFmtId="0" fontId="19" fillId="5" borderId="0" xfId="0" applyFont="1" applyFill="1" applyAlignment="1" applyProtection="1">
      <alignment horizontal="right" vertical="center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9" fillId="5" borderId="0" xfId="0" applyFont="1" applyFill="1" applyAlignment="1" applyProtection="1">
      <alignment horizontal="center" vertical="center"/>
      <protection locked="0"/>
    </xf>
    <xf numFmtId="0" fontId="19" fillId="5" borderId="0" xfId="0" quotePrefix="1" applyFont="1" applyFill="1" applyAlignment="1" applyProtection="1">
      <alignment horizontal="center" vertical="center"/>
      <protection locked="0"/>
    </xf>
    <xf numFmtId="0" fontId="19" fillId="5" borderId="0" xfId="0" applyFont="1" applyFill="1" applyAlignment="1" applyProtection="1">
      <alignment horizontal="right" vertical="center" wrapText="1"/>
      <protection locked="0"/>
    </xf>
    <xf numFmtId="0" fontId="19" fillId="5" borderId="0" xfId="0" applyFont="1" applyFill="1" applyAlignment="1" applyProtection="1">
      <alignment horizontal="left" vertical="center" wrapText="1"/>
      <protection locked="0"/>
    </xf>
    <xf numFmtId="0" fontId="23" fillId="5" borderId="0" xfId="0" applyFont="1" applyFill="1" applyAlignment="1" applyProtection="1">
      <alignment horizontal="right" vertical="center" wrapText="1"/>
      <protection locked="0"/>
    </xf>
    <xf numFmtId="164" fontId="12" fillId="5" borderId="0" xfId="0" quotePrefix="1" applyNumberFormat="1" applyFont="1" applyFill="1" applyAlignment="1" applyProtection="1">
      <alignment horizontal="center" vertical="center" wrapText="1"/>
      <protection locked="0"/>
    </xf>
    <xf numFmtId="0" fontId="8" fillId="2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wrapText="1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22" fillId="7" borderId="0" xfId="0" applyFont="1" applyFill="1" applyAlignment="1" applyProtection="1">
      <alignment horizontal="left" vertical="center" indent="1"/>
      <protection locked="0"/>
    </xf>
    <xf numFmtId="0" fontId="22" fillId="7" borderId="0" xfId="0" applyFont="1" applyFill="1" applyAlignment="1" applyProtection="1">
      <alignment horizontal="center" vertical="center" wrapText="1"/>
      <protection locked="0"/>
    </xf>
    <xf numFmtId="0" fontId="22" fillId="7" borderId="0" xfId="0" applyFont="1" applyFill="1" applyAlignment="1" applyProtection="1">
      <alignment horizontal="center" vertical="center"/>
      <protection locked="0"/>
    </xf>
    <xf numFmtId="0" fontId="31" fillId="12" borderId="0" xfId="0" applyFont="1" applyFill="1" applyAlignment="1" applyProtection="1">
      <alignment horizontal="left" vertical="center" indent="1"/>
      <protection locked="0"/>
    </xf>
    <xf numFmtId="0" fontId="31" fillId="12" borderId="0" xfId="0" applyFont="1" applyFill="1" applyAlignment="1" applyProtection="1">
      <alignment vertical="center"/>
      <protection locked="0"/>
    </xf>
    <xf numFmtId="0" fontId="31" fillId="12" borderId="0" xfId="0" applyFont="1" applyFill="1" applyAlignment="1" applyProtection="1">
      <alignment horizontal="left" vertical="center"/>
      <protection locked="0"/>
    </xf>
    <xf numFmtId="0" fontId="31" fillId="12" borderId="0" xfId="0" applyFont="1" applyFill="1" applyAlignment="1" applyProtection="1">
      <alignment horizontal="center" vertical="center" wrapText="1"/>
      <protection locked="0"/>
    </xf>
    <xf numFmtId="0" fontId="32" fillId="12" borderId="0" xfId="0" applyFont="1" applyFill="1" applyAlignment="1" applyProtection="1">
      <alignment vertical="center"/>
      <protection locked="0"/>
    </xf>
    <xf numFmtId="0" fontId="32" fillId="12" borderId="0" xfId="0" applyFont="1" applyFill="1" applyAlignment="1" applyProtection="1">
      <alignment horizontal="center" vertical="center"/>
      <protection locked="0"/>
    </xf>
    <xf numFmtId="0" fontId="34" fillId="12" borderId="0" xfId="0" applyFont="1" applyFill="1" applyAlignment="1" applyProtection="1">
      <alignment horizontal="right" vertical="center"/>
      <protection locked="0"/>
    </xf>
    <xf numFmtId="0" fontId="34" fillId="12" borderId="0" xfId="0" applyFont="1" applyFill="1" applyAlignment="1" applyProtection="1">
      <alignment horizontal="left" vertical="center"/>
      <protection locked="0"/>
    </xf>
    <xf numFmtId="0" fontId="34" fillId="12" borderId="0" xfId="0" applyFont="1" applyFill="1" applyAlignment="1" applyProtection="1">
      <alignment horizontal="left" vertical="center" indent="3"/>
      <protection locked="0"/>
    </xf>
    <xf numFmtId="0" fontId="34" fillId="12" borderId="0" xfId="0" applyFont="1" applyFill="1" applyAlignment="1" applyProtection="1">
      <alignment horizontal="right" vertical="center" indent="2"/>
      <protection locked="0"/>
    </xf>
    <xf numFmtId="0" fontId="34" fillId="12" borderId="0" xfId="0" applyFont="1" applyFill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center" vertical="center" wrapText="1"/>
      <protection locked="0"/>
    </xf>
    <xf numFmtId="0" fontId="15" fillId="3" borderId="0" xfId="0" applyFont="1" applyFill="1" applyAlignment="1" applyProtection="1">
      <alignment horizontal="center" vertical="center" wrapText="1"/>
      <protection locked="0"/>
    </xf>
    <xf numFmtId="0" fontId="22" fillId="7" borderId="3" xfId="0" applyFont="1" applyFill="1" applyBorder="1" applyAlignment="1" applyProtection="1">
      <alignment horizontal="center" vertical="center" wrapText="1"/>
      <protection locked="0"/>
    </xf>
    <xf numFmtId="0" fontId="22" fillId="7" borderId="3" xfId="0" applyFont="1" applyFill="1" applyBorder="1" applyAlignment="1" applyProtection="1">
      <alignment vertical="center" wrapText="1"/>
      <protection locked="0"/>
    </xf>
    <xf numFmtId="0" fontId="16" fillId="2" borderId="0" xfId="0" applyFont="1" applyFill="1" applyAlignment="1" applyProtection="1">
      <alignment horizontal="left" vertical="center" wrapText="1"/>
      <protection locked="0"/>
    </xf>
    <xf numFmtId="1" fontId="8" fillId="0" borderId="0" xfId="0" applyNumberFormat="1" applyFont="1" applyProtection="1">
      <protection locked="0"/>
    </xf>
    <xf numFmtId="0" fontId="33" fillId="12" borderId="0" xfId="0" applyFont="1" applyFill="1" applyAlignment="1">
      <alignment horizontal="center" vertical="center"/>
    </xf>
    <xf numFmtId="0" fontId="34" fillId="12" borderId="0" xfId="0" applyFont="1" applyFill="1" applyAlignment="1">
      <alignment vertical="center"/>
    </xf>
    <xf numFmtId="164" fontId="37" fillId="0" borderId="0" xfId="2" applyNumberFormat="1" applyFont="1" applyBorder="1" applyAlignment="1" applyProtection="1">
      <alignment horizontal="center" vertical="center"/>
    </xf>
    <xf numFmtId="164" fontId="37" fillId="5" borderId="0" xfId="2" applyNumberFormat="1" applyFont="1" applyFill="1" applyBorder="1" applyAlignment="1" applyProtection="1">
      <alignment horizontal="center" vertical="center"/>
    </xf>
    <xf numFmtId="164" fontId="12" fillId="4" borderId="0" xfId="0" quotePrefix="1" applyNumberFormat="1" applyFont="1" applyFill="1" applyAlignment="1">
      <alignment horizontal="center" vertical="center" wrapText="1"/>
    </xf>
    <xf numFmtId="0" fontId="19" fillId="8" borderId="1" xfId="0" applyFont="1" applyFill="1" applyBorder="1" applyAlignment="1">
      <alignment horizontal="left" vertical="center" indent="2"/>
    </xf>
    <xf numFmtId="8" fontId="19" fillId="8" borderId="2" xfId="0" applyNumberFormat="1" applyFont="1" applyFill="1" applyBorder="1" applyAlignment="1">
      <alignment horizontal="right" vertical="center" indent="2"/>
    </xf>
    <xf numFmtId="0" fontId="19" fillId="10" borderId="1" xfId="0" applyFont="1" applyFill="1" applyBorder="1" applyAlignment="1">
      <alignment horizontal="left" vertical="center" indent="2"/>
    </xf>
    <xf numFmtId="8" fontId="19" fillId="10" borderId="2" xfId="0" applyNumberFormat="1" applyFont="1" applyFill="1" applyBorder="1" applyAlignment="1">
      <alignment horizontal="right" vertical="center" indent="2"/>
    </xf>
    <xf numFmtId="0" fontId="19" fillId="9" borderId="1" xfId="0" applyFont="1" applyFill="1" applyBorder="1" applyAlignment="1">
      <alignment horizontal="left" vertical="center" wrapText="1" indent="2"/>
    </xf>
    <xf numFmtId="8" fontId="19" fillId="9" borderId="2" xfId="0" applyNumberFormat="1" applyFont="1" applyFill="1" applyBorder="1" applyAlignment="1">
      <alignment horizontal="right" vertical="center" indent="2"/>
    </xf>
    <xf numFmtId="0" fontId="19" fillId="11" borderId="1" xfId="0" applyFont="1" applyFill="1" applyBorder="1" applyAlignment="1">
      <alignment horizontal="left" vertical="center" wrapText="1" indent="2"/>
    </xf>
    <xf numFmtId="8" fontId="19" fillId="11" borderId="2" xfId="0" applyNumberFormat="1" applyFont="1" applyFill="1" applyBorder="1" applyAlignment="1">
      <alignment horizontal="right" vertical="center" indent="2"/>
    </xf>
    <xf numFmtId="0" fontId="34" fillId="12" borderId="0" xfId="0" applyFont="1" applyFill="1" applyAlignment="1">
      <alignment horizontal="left" vertical="center" indent="3"/>
    </xf>
    <xf numFmtId="0" fontId="34" fillId="12" borderId="0" xfId="0" applyFont="1" applyFill="1" applyAlignment="1">
      <alignment horizontal="right" vertical="center" indent="2"/>
    </xf>
    <xf numFmtId="0" fontId="19" fillId="13" borderId="1" xfId="0" applyFont="1" applyFill="1" applyBorder="1" applyAlignment="1">
      <alignment horizontal="left" vertical="center" wrapText="1" indent="2"/>
    </xf>
    <xf numFmtId="8" fontId="19" fillId="13" borderId="2" xfId="0" applyNumberFormat="1" applyFont="1" applyFill="1" applyBorder="1" applyAlignment="1">
      <alignment horizontal="right" vertical="center" indent="2"/>
    </xf>
    <xf numFmtId="0" fontId="19" fillId="13" borderId="1" xfId="0" applyFont="1" applyFill="1" applyBorder="1" applyAlignment="1">
      <alignment horizontal="left" vertical="center" indent="2"/>
    </xf>
    <xf numFmtId="0" fontId="34" fillId="12" borderId="0" xfId="0" applyFont="1" applyFill="1" applyAlignment="1">
      <alignment horizontal="left" vertical="center" indent="2"/>
    </xf>
    <xf numFmtId="8" fontId="19" fillId="11" borderId="2" xfId="0" applyNumberFormat="1" applyFont="1" applyFill="1" applyBorder="1" applyAlignment="1">
      <alignment horizontal="center" vertical="center"/>
    </xf>
    <xf numFmtId="8" fontId="19" fillId="10" borderId="2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49" fontId="29" fillId="0" borderId="0" xfId="0" quotePrefix="1" applyNumberFormat="1" applyFont="1" applyAlignment="1" applyProtection="1">
      <alignment horizontal="center"/>
      <protection locked="0"/>
    </xf>
    <xf numFmtId="0" fontId="29" fillId="0" borderId="0" xfId="0" quotePrefix="1" applyFont="1" applyAlignment="1" applyProtection="1">
      <alignment horizontal="center"/>
      <protection locked="0"/>
    </xf>
    <xf numFmtId="9" fontId="36" fillId="2" borderId="0" xfId="1" applyFont="1" applyFill="1" applyBorder="1" applyAlignment="1" applyProtection="1">
      <alignment horizontal="center" vertical="center"/>
      <protection locked="0"/>
    </xf>
    <xf numFmtId="164" fontId="36" fillId="2" borderId="0" xfId="1" quotePrefix="1" applyNumberFormat="1" applyFont="1" applyFill="1" applyBorder="1" applyAlignment="1" applyProtection="1">
      <alignment horizontal="center" vertical="center"/>
      <protection locked="0"/>
    </xf>
    <xf numFmtId="9" fontId="36" fillId="3" borderId="0" xfId="1" applyFont="1" applyFill="1" applyBorder="1" applyAlignment="1" applyProtection="1">
      <alignment horizontal="center" vertical="center"/>
      <protection locked="0"/>
    </xf>
    <xf numFmtId="164" fontId="36" fillId="5" borderId="0" xfId="1" quotePrefix="1" applyNumberFormat="1" applyFont="1" applyFill="1" applyBorder="1" applyAlignment="1" applyProtection="1">
      <alignment horizontal="center" vertical="center"/>
      <protection locked="0"/>
    </xf>
    <xf numFmtId="9" fontId="16" fillId="2" borderId="0" xfId="1" applyFont="1" applyFill="1" applyBorder="1" applyAlignment="1" applyProtection="1">
      <alignment horizontal="center" vertical="center"/>
      <protection locked="0"/>
    </xf>
    <xf numFmtId="8" fontId="20" fillId="2" borderId="0" xfId="0" applyNumberFormat="1" applyFont="1" applyFill="1" applyAlignment="1">
      <alignment horizontal="center" vertical="center"/>
    </xf>
    <xf numFmtId="8" fontId="20" fillId="5" borderId="0" xfId="0" applyNumberFormat="1" applyFont="1" applyFill="1" applyAlignment="1">
      <alignment horizontal="center" vertical="center"/>
    </xf>
    <xf numFmtId="164" fontId="12" fillId="5" borderId="0" xfId="0" quotePrefix="1" applyNumberFormat="1" applyFont="1" applyFill="1" applyAlignment="1">
      <alignment horizontal="center" vertical="center"/>
    </xf>
    <xf numFmtId="0" fontId="27" fillId="5" borderId="0" xfId="0" applyFont="1" applyFill="1" applyAlignment="1" applyProtection="1">
      <alignment horizontal="left" vertical="center" wrapText="1" indent="1"/>
      <protection locked="0"/>
    </xf>
    <xf numFmtId="0" fontId="22" fillId="7" borderId="0" xfId="0" applyFont="1" applyFill="1" applyAlignment="1" applyProtection="1">
      <alignment horizontal="center" vertical="center" wrapText="1"/>
      <protection locked="0"/>
    </xf>
    <xf numFmtId="0" fontId="17" fillId="2" borderId="0" xfId="0" applyFont="1" applyFill="1" applyAlignment="1" applyProtection="1">
      <alignment horizontal="left" vertical="center" wrapText="1" indent="1"/>
      <protection locked="0"/>
    </xf>
    <xf numFmtId="0" fontId="19" fillId="5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left" vertical="center" wrapText="1"/>
      <protection locked="0"/>
    </xf>
    <xf numFmtId="0" fontId="18" fillId="5" borderId="0" xfId="0" applyFont="1" applyFill="1" applyAlignment="1" applyProtection="1">
      <alignment horizontal="left" vertical="center" wrapText="1" indent="1"/>
      <protection locked="0"/>
    </xf>
    <xf numFmtId="0" fontId="19" fillId="2" borderId="0" xfId="0" applyFont="1" applyFill="1" applyAlignment="1" applyProtection="1">
      <alignment horizontal="center" vertical="center"/>
      <protection locked="0"/>
    </xf>
    <xf numFmtId="164" fontId="12" fillId="4" borderId="0" xfId="0" quotePrefix="1" applyNumberFormat="1" applyFont="1" applyFill="1" applyAlignment="1" applyProtection="1">
      <alignment horizontal="right" vertical="center" wrapText="1"/>
      <protection locked="0"/>
    </xf>
    <xf numFmtId="0" fontId="35" fillId="6" borderId="0" xfId="0" applyFont="1" applyFill="1" applyAlignment="1" applyProtection="1">
      <alignment horizontal="center" vertical="center"/>
      <protection locked="0"/>
    </xf>
    <xf numFmtId="0" fontId="22" fillId="7" borderId="3" xfId="0" applyFont="1" applyFill="1" applyBorder="1" applyAlignment="1" applyProtection="1">
      <alignment horizontal="center" vertical="center" wrapText="1"/>
      <protection locked="0"/>
    </xf>
    <xf numFmtId="0" fontId="30" fillId="2" borderId="0" xfId="0" applyFont="1" applyFill="1" applyAlignment="1" applyProtection="1">
      <alignment horizontal="center" vertical="center"/>
      <protection locked="0"/>
    </xf>
    <xf numFmtId="0" fontId="24" fillId="6" borderId="0" xfId="0" applyFont="1" applyFill="1" applyAlignment="1" applyProtection="1">
      <alignment horizontal="left" vertical="center" wrapText="1" indent="1"/>
      <protection locked="0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19" fillId="2" borderId="0" xfId="0" quotePrefix="1" applyFont="1" applyFill="1" applyAlignment="1" applyProtection="1">
      <alignment horizontal="center" vertical="center"/>
      <protection locked="0"/>
    </xf>
    <xf numFmtId="164" fontId="36" fillId="2" borderId="0" xfId="1" applyNumberFormat="1" applyFont="1" applyFill="1" applyBorder="1" applyAlignment="1" applyProtection="1">
      <alignment horizontal="center" vertical="center"/>
      <protection locked="0"/>
    </xf>
    <xf numFmtId="164" fontId="36" fillId="3" borderId="0" xfId="1" applyNumberFormat="1" applyFont="1" applyFill="1" applyBorder="1" applyAlignment="1" applyProtection="1">
      <alignment horizontal="center" vertical="center"/>
      <protection locked="0"/>
    </xf>
    <xf numFmtId="0" fontId="36" fillId="2" borderId="0" xfId="0" applyFont="1" applyFill="1" applyAlignment="1" applyProtection="1">
      <alignment horizontal="center" vertical="center" wrapText="1"/>
      <protection locked="0"/>
    </xf>
    <xf numFmtId="0" fontId="36" fillId="3" borderId="0" xfId="0" applyFont="1" applyFill="1" applyAlignment="1" applyProtection="1">
      <alignment horizontal="center" vertical="center"/>
      <protection locked="0"/>
    </xf>
    <xf numFmtId="0" fontId="28" fillId="2" borderId="0" xfId="0" applyFont="1" applyFill="1" applyAlignment="1" applyProtection="1">
      <alignment horizontal="left" vertical="center" wrapText="1"/>
      <protection locked="0"/>
    </xf>
    <xf numFmtId="0" fontId="38" fillId="2" borderId="0" xfId="0" applyFont="1" applyFill="1" applyAlignment="1" applyProtection="1">
      <alignment horizontal="left" vertical="top" wrapText="1"/>
      <protection locked="0"/>
    </xf>
    <xf numFmtId="0" fontId="15" fillId="2" borderId="0" xfId="0" applyFont="1" applyFill="1" applyAlignment="1" applyProtection="1">
      <alignment horizontal="left" vertical="center" wrapText="1"/>
      <protection locked="0"/>
    </xf>
  </cellXfs>
  <cellStyles count="3">
    <cellStyle name="Currency" xfId="2" builtinId="4"/>
    <cellStyle name="Normal" xfId="0" builtinId="0"/>
    <cellStyle name="Percent" xfId="1" builtinId="5"/>
  </cellStyles>
  <dxfs count="4">
    <dxf>
      <font>
        <b val="0"/>
        <i/>
      </font>
    </dxf>
    <dxf>
      <font>
        <b val="0"/>
        <i/>
      </font>
    </dxf>
    <dxf>
      <font>
        <b val="0"/>
        <i/>
      </font>
    </dxf>
    <dxf>
      <font>
        <b val="0"/>
        <i/>
      </font>
    </dxf>
  </dxfs>
  <tableStyles count="1" defaultTableStyle="TableStyleMedium2" defaultPivotStyle="PivotStyleLight16">
    <tableStyle name="Invisible" pivot="0" table="0" count="0" xr9:uid="{02604931-4F39-4402-BCCE-4391EB423D10}"/>
  </tableStyles>
  <colors>
    <mruColors>
      <color rgb="FF666666"/>
      <color rgb="FF327C34"/>
      <color rgb="FF46553A"/>
      <color rgb="FF333333"/>
      <color rgb="FF85CE27"/>
      <color rgb="FFC3D3AF"/>
      <color rgb="FFE0F3AF"/>
      <color rgb="FF9FC56E"/>
      <color rgb="FFB6E27E"/>
      <color rgb="FFE3E3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106309</xdr:rowOff>
    </xdr:from>
    <xdr:to>
      <xdr:col>4</xdr:col>
      <xdr:colOff>695678</xdr:colOff>
      <xdr:row>1</xdr:row>
      <xdr:rowOff>593227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45181" y="296809"/>
          <a:ext cx="4312708" cy="48691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Sheet1">
    <pageSetUpPr fitToPage="1"/>
  </sheetPr>
  <dimension ref="A1:L58"/>
  <sheetViews>
    <sheetView showGridLines="0" tabSelected="1" zoomScaleNormal="100" zoomScaleSheetLayoutView="100" workbookViewId="0">
      <selection activeCell="I3" sqref="I3:K3"/>
    </sheetView>
  </sheetViews>
  <sheetFormatPr defaultColWidth="0" defaultRowHeight="0" customHeight="1" zeroHeight="1" x14ac:dyDescent="0.3"/>
  <cols>
    <col min="1" max="1" width="2.85546875" style="35" customWidth="1"/>
    <col min="2" max="2" width="36.28515625" style="3" customWidth="1"/>
    <col min="3" max="3" width="4.42578125" style="3" bestFit="1" customWidth="1"/>
    <col min="4" max="4" width="11.28515625" style="3" bestFit="1" customWidth="1"/>
    <col min="5" max="8" width="12.85546875" style="3" customWidth="1"/>
    <col min="9" max="9" width="12" style="3" customWidth="1"/>
    <col min="10" max="10" width="5.42578125" style="3" customWidth="1"/>
    <col min="11" max="11" width="17.85546875" style="16" customWidth="1"/>
    <col min="12" max="12" width="3.140625" style="3" customWidth="1"/>
    <col min="13" max="16384" width="9.140625" style="3" hidden="1"/>
  </cols>
  <sheetData>
    <row r="1" spans="1:11" ht="15" customHeight="1" x14ac:dyDescent="0.3">
      <c r="A1" s="34"/>
      <c r="B1" s="1"/>
      <c r="C1" s="1"/>
      <c r="D1" s="1"/>
      <c r="E1" s="1"/>
      <c r="F1" s="1"/>
      <c r="G1" s="1"/>
      <c r="H1" s="1"/>
      <c r="I1" s="1"/>
      <c r="K1" s="2"/>
    </row>
    <row r="2" spans="1:11" ht="55.5" customHeight="1" x14ac:dyDescent="0.3">
      <c r="A2" s="34"/>
      <c r="B2" s="80"/>
      <c r="C2" s="4"/>
      <c r="D2" s="4"/>
      <c r="E2" s="4"/>
      <c r="F2" s="4"/>
      <c r="G2" s="103"/>
      <c r="H2" s="103"/>
      <c r="I2" s="103"/>
      <c r="J2" s="103"/>
      <c r="K2" s="103"/>
    </row>
    <row r="3" spans="1:11" ht="26.25" customHeight="1" x14ac:dyDescent="0.3">
      <c r="A3" s="34"/>
      <c r="B3" s="102" t="s">
        <v>47</v>
      </c>
      <c r="C3" s="102"/>
      <c r="D3" s="102"/>
      <c r="E3" s="102"/>
      <c r="F3" s="102"/>
      <c r="G3" s="102"/>
      <c r="H3" s="102"/>
      <c r="I3" s="101" t="s">
        <v>0</v>
      </c>
      <c r="J3" s="101"/>
      <c r="K3" s="101"/>
    </row>
    <row r="4" spans="1:11" s="5" customFormat="1" ht="36.75" customHeight="1" x14ac:dyDescent="0.3">
      <c r="A4" s="38"/>
      <c r="B4" s="39" t="s">
        <v>52</v>
      </c>
      <c r="C4" s="92" t="s">
        <v>48</v>
      </c>
      <c r="D4" s="92"/>
      <c r="E4" s="92" t="s">
        <v>54</v>
      </c>
      <c r="F4" s="92"/>
      <c r="G4" s="92" t="s">
        <v>55</v>
      </c>
      <c r="H4" s="92"/>
      <c r="I4" s="41" t="s">
        <v>1</v>
      </c>
      <c r="J4" s="41"/>
      <c r="K4" s="40" t="s">
        <v>2</v>
      </c>
    </row>
    <row r="5" spans="1:11" s="7" customFormat="1" ht="37.5" customHeight="1" x14ac:dyDescent="0.3">
      <c r="A5" s="6"/>
      <c r="B5" s="42" t="s">
        <v>3</v>
      </c>
      <c r="C5" s="43"/>
      <c r="D5" s="44"/>
      <c r="E5" s="45" t="s">
        <v>53</v>
      </c>
      <c r="F5" s="45" t="s">
        <v>56</v>
      </c>
      <c r="G5" s="45" t="s">
        <v>53</v>
      </c>
      <c r="H5" s="45" t="s">
        <v>56</v>
      </c>
      <c r="I5" s="46"/>
      <c r="J5" s="46"/>
      <c r="K5" s="47"/>
    </row>
    <row r="6" spans="1:11" ht="37.5" customHeight="1" x14ac:dyDescent="0.3">
      <c r="A6" s="81"/>
      <c r="B6" s="19" t="s">
        <v>4</v>
      </c>
      <c r="C6" s="20">
        <v>1</v>
      </c>
      <c r="D6" s="21" t="s">
        <v>5</v>
      </c>
      <c r="E6" s="64" t="s">
        <v>49</v>
      </c>
      <c r="F6" s="65">
        <v>75</v>
      </c>
      <c r="G6" s="66" t="s">
        <v>6</v>
      </c>
      <c r="H6" s="67">
        <v>93.75</v>
      </c>
      <c r="I6" s="24">
        <v>0</v>
      </c>
      <c r="J6" s="24" t="s">
        <v>7</v>
      </c>
      <c r="K6" s="88" t="str">
        <f>IF(AND(I6&gt;=3,I6&lt;=8),SUM(I6*F6),IF(I6&gt;=9,SUM(I6*H6),"–"))</f>
        <v>–</v>
      </c>
    </row>
    <row r="7" spans="1:11" ht="37.5" customHeight="1" x14ac:dyDescent="0.3">
      <c r="A7" s="81"/>
      <c r="B7" s="25" t="s">
        <v>8</v>
      </c>
      <c r="C7" s="26">
        <v>2.5</v>
      </c>
      <c r="D7" s="27" t="s">
        <v>5</v>
      </c>
      <c r="E7" s="68" t="s">
        <v>50</v>
      </c>
      <c r="F7" s="69">
        <v>100</v>
      </c>
      <c r="G7" s="70" t="s">
        <v>9</v>
      </c>
      <c r="H7" s="71">
        <v>125</v>
      </c>
      <c r="I7" s="28">
        <v>0</v>
      </c>
      <c r="J7" s="28" t="s">
        <v>7</v>
      </c>
      <c r="K7" s="89" t="str">
        <f>IF(AND(I7&gt;=2,I7&lt;=5),SUM(I7*F7),IF(I7&gt;=6,SUM(I7*H7),"–"))</f>
        <v>–</v>
      </c>
    </row>
    <row r="8" spans="1:11" ht="37.5" customHeight="1" x14ac:dyDescent="0.3">
      <c r="A8" s="81"/>
      <c r="B8" s="19" t="s">
        <v>10</v>
      </c>
      <c r="C8" s="20">
        <v>39.200000000000003</v>
      </c>
      <c r="D8" s="21" t="s">
        <v>11</v>
      </c>
      <c r="E8" s="64" t="s">
        <v>51</v>
      </c>
      <c r="F8" s="65">
        <v>78</v>
      </c>
      <c r="G8" s="66" t="s">
        <v>23</v>
      </c>
      <c r="H8" s="67">
        <v>97.5</v>
      </c>
      <c r="I8" s="24">
        <v>0</v>
      </c>
      <c r="J8" s="24" t="s">
        <v>7</v>
      </c>
      <c r="K8" s="88" t="str">
        <f>IF(AND(I8&gt;=4,I8&lt;=7),SUM(I8*F8),IF(I8&gt;=8,SUM(I8*H8),"–"))</f>
        <v>–</v>
      </c>
    </row>
    <row r="9" spans="1:11" ht="37.5" customHeight="1" x14ac:dyDescent="0.3">
      <c r="A9" s="81"/>
      <c r="B9" s="25" t="s">
        <v>13</v>
      </c>
      <c r="C9" s="26">
        <v>2.5</v>
      </c>
      <c r="D9" s="27" t="s">
        <v>5</v>
      </c>
      <c r="E9" s="68" t="s">
        <v>50</v>
      </c>
      <c r="F9" s="69">
        <v>48</v>
      </c>
      <c r="G9" s="70" t="s">
        <v>9</v>
      </c>
      <c r="H9" s="71">
        <v>60</v>
      </c>
      <c r="I9" s="28">
        <v>0</v>
      </c>
      <c r="J9" s="28" t="s">
        <v>7</v>
      </c>
      <c r="K9" s="89" t="str">
        <f>IF(AND(I9&gt;=2,I9&lt;=5),SUM(I9*F9),IF(I9&gt;=6,SUM(I9*H9),"–"))</f>
        <v>–</v>
      </c>
    </row>
    <row r="10" spans="1:11" ht="37.5" customHeight="1" x14ac:dyDescent="0.3">
      <c r="A10" s="81"/>
      <c r="B10" s="19" t="s">
        <v>14</v>
      </c>
      <c r="C10" s="20">
        <v>2.5</v>
      </c>
      <c r="D10" s="21" t="s">
        <v>5</v>
      </c>
      <c r="E10" s="64" t="s">
        <v>50</v>
      </c>
      <c r="F10" s="65">
        <v>125</v>
      </c>
      <c r="G10" s="66" t="s">
        <v>9</v>
      </c>
      <c r="H10" s="67">
        <v>156.25</v>
      </c>
      <c r="I10" s="24">
        <v>0</v>
      </c>
      <c r="J10" s="24" t="s">
        <v>7</v>
      </c>
      <c r="K10" s="88" t="str">
        <f>IF(AND(I10&gt;=2,I10&lt;=5),SUM(I10*F10),IF(I10&gt;=6,SUM(I10*H10),"–"))</f>
        <v>–</v>
      </c>
    </row>
    <row r="11" spans="1:11" ht="37.5" customHeight="1" x14ac:dyDescent="0.3">
      <c r="A11" s="34"/>
      <c r="B11" s="42" t="s">
        <v>15</v>
      </c>
      <c r="C11" s="48"/>
      <c r="D11" s="49"/>
      <c r="E11" s="72"/>
      <c r="F11" s="73"/>
      <c r="G11" s="72"/>
      <c r="H11" s="73"/>
      <c r="I11" s="51"/>
      <c r="J11" s="49"/>
      <c r="K11" s="59"/>
    </row>
    <row r="12" spans="1:11" ht="18.75" customHeight="1" x14ac:dyDescent="0.3">
      <c r="A12" s="81"/>
      <c r="B12" s="91" t="s">
        <v>16</v>
      </c>
      <c r="C12" s="26">
        <v>1</v>
      </c>
      <c r="D12" s="27" t="s">
        <v>5</v>
      </c>
      <c r="E12" s="68" t="s">
        <v>65</v>
      </c>
      <c r="F12" s="69">
        <v>28.8</v>
      </c>
      <c r="G12" s="70" t="s">
        <v>36</v>
      </c>
      <c r="H12" s="71">
        <v>36</v>
      </c>
      <c r="I12" s="29">
        <v>0</v>
      </c>
      <c r="J12" s="94" t="s">
        <v>7</v>
      </c>
      <c r="K12" s="89" t="str">
        <f>IF(AND(I12&gt;=4,I12&lt;=15),SUM(I12*F12),IF(I12&gt;=16,SUM(I12*H12),"–"))</f>
        <v>–</v>
      </c>
    </row>
    <row r="13" spans="1:11" ht="18.75" customHeight="1" x14ac:dyDescent="0.3">
      <c r="A13" s="81"/>
      <c r="B13" s="91"/>
      <c r="C13" s="26">
        <v>2.5</v>
      </c>
      <c r="D13" s="27" t="s">
        <v>5</v>
      </c>
      <c r="E13" s="68" t="s">
        <v>50</v>
      </c>
      <c r="F13" s="69">
        <v>72</v>
      </c>
      <c r="G13" s="70" t="s">
        <v>9</v>
      </c>
      <c r="H13" s="71">
        <v>90</v>
      </c>
      <c r="I13" s="29">
        <v>0</v>
      </c>
      <c r="J13" s="94"/>
      <c r="K13" s="89" t="str">
        <f>IF(AND(I13&gt;=2,I13&lt;=5),SUM(I13*F13),IF(I13&gt;=6,SUM(I13*H13),"–"))</f>
        <v>–</v>
      </c>
    </row>
    <row r="14" spans="1:11" ht="18.75" customHeight="1" x14ac:dyDescent="0.3">
      <c r="A14" s="81"/>
      <c r="B14" s="91"/>
      <c r="C14" s="26">
        <v>30</v>
      </c>
      <c r="D14" s="27" t="s">
        <v>5</v>
      </c>
      <c r="E14" s="74"/>
      <c r="F14" s="75"/>
      <c r="G14" s="70" t="s">
        <v>18</v>
      </c>
      <c r="H14" s="71">
        <v>1080</v>
      </c>
      <c r="I14" s="29">
        <v>0</v>
      </c>
      <c r="J14" s="94"/>
      <c r="K14" s="89" t="str">
        <f>IF(I14&gt;=1,SUM(I14*H14),"–")</f>
        <v>–</v>
      </c>
    </row>
    <row r="15" spans="1:11" ht="18.75" customHeight="1" x14ac:dyDescent="0.3">
      <c r="A15" s="81"/>
      <c r="B15" s="93" t="s">
        <v>19</v>
      </c>
      <c r="C15" s="20">
        <v>1</v>
      </c>
      <c r="D15" s="21" t="s">
        <v>5</v>
      </c>
      <c r="E15" s="64" t="s">
        <v>65</v>
      </c>
      <c r="F15" s="65">
        <v>24</v>
      </c>
      <c r="G15" s="66" t="s">
        <v>36</v>
      </c>
      <c r="H15" s="67">
        <v>30</v>
      </c>
      <c r="I15" s="24">
        <v>0</v>
      </c>
      <c r="J15" s="104" t="s">
        <v>7</v>
      </c>
      <c r="K15" s="88" t="str">
        <f>IF(AND(I15&gt;=4,I15&lt;=15),SUM(I15*F15),IF(I15&gt;=16,SUM(I15*H15),"–"))</f>
        <v>–</v>
      </c>
    </row>
    <row r="16" spans="1:11" ht="18.75" customHeight="1" x14ac:dyDescent="0.3">
      <c r="A16" s="81"/>
      <c r="B16" s="93"/>
      <c r="C16" s="20">
        <v>2.5</v>
      </c>
      <c r="D16" s="21" t="s">
        <v>5</v>
      </c>
      <c r="E16" s="64" t="s">
        <v>50</v>
      </c>
      <c r="F16" s="65">
        <v>60</v>
      </c>
      <c r="G16" s="66" t="s">
        <v>9</v>
      </c>
      <c r="H16" s="67">
        <v>75</v>
      </c>
      <c r="I16" s="24">
        <v>0</v>
      </c>
      <c r="J16" s="104"/>
      <c r="K16" s="88" t="str">
        <f>IF(AND(I16&gt;=2,I16&lt;=5),SUM(I16*F16),IF(I16&gt;=6,SUM(I16*H16),"–"))</f>
        <v>–</v>
      </c>
    </row>
    <row r="17" spans="1:11" ht="18.75" customHeight="1" x14ac:dyDescent="0.3">
      <c r="A17" s="81"/>
      <c r="B17" s="93"/>
      <c r="C17" s="20">
        <v>30</v>
      </c>
      <c r="D17" s="21" t="s">
        <v>5</v>
      </c>
      <c r="E17" s="76"/>
      <c r="F17" s="75"/>
      <c r="G17" s="66" t="s">
        <v>18</v>
      </c>
      <c r="H17" s="67">
        <v>900</v>
      </c>
      <c r="I17" s="22">
        <v>0</v>
      </c>
      <c r="J17" s="104"/>
      <c r="K17" s="88" t="str">
        <f>IF(I17&gt;=1,SUM(I17*H17),"–")</f>
        <v>–</v>
      </c>
    </row>
    <row r="18" spans="1:11" ht="18.75" customHeight="1" x14ac:dyDescent="0.3">
      <c r="A18" s="81"/>
      <c r="B18" s="93"/>
      <c r="C18" s="20">
        <v>275</v>
      </c>
      <c r="D18" s="21" t="s">
        <v>20</v>
      </c>
      <c r="E18" s="76"/>
      <c r="F18" s="75"/>
      <c r="G18" s="66" t="s">
        <v>18</v>
      </c>
      <c r="H18" s="67">
        <v>8250</v>
      </c>
      <c r="I18" s="24">
        <v>0</v>
      </c>
      <c r="J18" s="104"/>
      <c r="K18" s="88" t="str">
        <f>IF(I18&gt;=1,SUM(I18*H18),"–")</f>
        <v>–</v>
      </c>
    </row>
    <row r="19" spans="1:11" ht="18.75" customHeight="1" x14ac:dyDescent="0.3">
      <c r="A19" s="81"/>
      <c r="B19" s="91" t="s">
        <v>21</v>
      </c>
      <c r="C19" s="26">
        <v>1</v>
      </c>
      <c r="D19" s="27" t="s">
        <v>5</v>
      </c>
      <c r="E19" s="68" t="s">
        <v>65</v>
      </c>
      <c r="F19" s="69">
        <v>7</v>
      </c>
      <c r="G19" s="70" t="s">
        <v>36</v>
      </c>
      <c r="H19" s="71">
        <v>8.75</v>
      </c>
      <c r="I19" s="29">
        <v>0</v>
      </c>
      <c r="J19" s="94" t="s">
        <v>7</v>
      </c>
      <c r="K19" s="89" t="str">
        <f>IF(AND(I19&gt;=4,I19&lt;=15),SUM(I19*F19),IF(I19&gt;=16,SUM(I19*H19),"–"))</f>
        <v>–</v>
      </c>
    </row>
    <row r="20" spans="1:11" ht="18.75" customHeight="1" x14ac:dyDescent="0.3">
      <c r="A20" s="81"/>
      <c r="B20" s="91"/>
      <c r="C20" s="26">
        <v>2.5</v>
      </c>
      <c r="D20" s="27" t="s">
        <v>5</v>
      </c>
      <c r="E20" s="68" t="s">
        <v>50</v>
      </c>
      <c r="F20" s="69">
        <v>17.5</v>
      </c>
      <c r="G20" s="70" t="s">
        <v>9</v>
      </c>
      <c r="H20" s="71">
        <v>21.9</v>
      </c>
      <c r="I20" s="29">
        <v>0</v>
      </c>
      <c r="J20" s="94"/>
      <c r="K20" s="89" t="str">
        <f>IF(AND(I20&gt;=2,I20&lt;=5),SUM(I20*F20),IF(I20&gt;=6,SUM(I20*H20),"–"))</f>
        <v>–</v>
      </c>
    </row>
    <row r="21" spans="1:11" ht="18.75" customHeight="1" x14ac:dyDescent="0.3">
      <c r="A21" s="81"/>
      <c r="B21" s="91"/>
      <c r="C21" s="26">
        <v>30</v>
      </c>
      <c r="D21" s="27" t="s">
        <v>5</v>
      </c>
      <c r="E21" s="74"/>
      <c r="F21" s="75"/>
      <c r="G21" s="70" t="s">
        <v>18</v>
      </c>
      <c r="H21" s="71">
        <v>262.8</v>
      </c>
      <c r="I21" s="29">
        <v>0</v>
      </c>
      <c r="J21" s="94"/>
      <c r="K21" s="89" t="str">
        <f>IF(I21&gt;=1,SUM(I21*H21),"–")</f>
        <v>–</v>
      </c>
    </row>
    <row r="22" spans="1:11" ht="37.5" customHeight="1" x14ac:dyDescent="0.3">
      <c r="A22" s="81"/>
      <c r="B22" s="19" t="s">
        <v>22</v>
      </c>
      <c r="C22" s="20">
        <v>2.5</v>
      </c>
      <c r="D22" s="21" t="s">
        <v>5</v>
      </c>
      <c r="E22" s="64" t="s">
        <v>66</v>
      </c>
      <c r="F22" s="65">
        <v>29</v>
      </c>
      <c r="G22" s="66" t="s">
        <v>23</v>
      </c>
      <c r="H22" s="67">
        <v>36.25</v>
      </c>
      <c r="I22" s="22">
        <v>0</v>
      </c>
      <c r="J22" s="22" t="s">
        <v>7</v>
      </c>
      <c r="K22" s="88" t="str">
        <f>IF(AND(I22&gt;=2,I22&lt;=7),SUM(I22*F22),IF(I22&gt;=8,SUM(I22*H22),"–"))</f>
        <v>–</v>
      </c>
    </row>
    <row r="23" spans="1:11" ht="37.5" customHeight="1" x14ac:dyDescent="0.3">
      <c r="A23" s="81"/>
      <c r="B23" s="25" t="s">
        <v>24</v>
      </c>
      <c r="C23" s="30">
        <v>5</v>
      </c>
      <c r="D23" s="31" t="s">
        <v>25</v>
      </c>
      <c r="E23" s="68" t="s">
        <v>60</v>
      </c>
      <c r="F23" s="69">
        <v>10</v>
      </c>
      <c r="G23" s="70" t="s">
        <v>12</v>
      </c>
      <c r="H23" s="71">
        <v>12.5</v>
      </c>
      <c r="I23" s="29">
        <v>0</v>
      </c>
      <c r="J23" s="29" t="s">
        <v>7</v>
      </c>
      <c r="K23" s="89" t="str">
        <f>IF(AND(I23&gt;=4,I23&lt;=11),SUM(I23*F23),IF(I23&gt;=12,SUM(I23*H23),"–"))</f>
        <v>–</v>
      </c>
    </row>
    <row r="24" spans="1:11" ht="37.5" customHeight="1" x14ac:dyDescent="0.3">
      <c r="A24" s="81"/>
      <c r="B24" s="19" t="s">
        <v>58</v>
      </c>
      <c r="C24" s="20">
        <v>2.5</v>
      </c>
      <c r="D24" s="21" t="s">
        <v>5</v>
      </c>
      <c r="E24" s="64" t="s">
        <v>59</v>
      </c>
      <c r="F24" s="65">
        <v>12</v>
      </c>
      <c r="G24" s="66" t="s">
        <v>12</v>
      </c>
      <c r="H24" s="67">
        <v>15</v>
      </c>
      <c r="I24" s="22">
        <v>0</v>
      </c>
      <c r="J24" s="22" t="s">
        <v>7</v>
      </c>
      <c r="K24" s="88" t="str">
        <f>IF(AND(I24&gt;=2,I24&lt;=11),SUM(I24*F24),IF(I24&gt;=12,SUM(I24*H24),"–"))</f>
        <v>–</v>
      </c>
    </row>
    <row r="25" spans="1:11" ht="18.75" customHeight="1" x14ac:dyDescent="0.3">
      <c r="A25" s="81"/>
      <c r="B25" s="91" t="s">
        <v>57</v>
      </c>
      <c r="C25" s="26">
        <v>1</v>
      </c>
      <c r="D25" s="27" t="s">
        <v>5</v>
      </c>
      <c r="E25" s="68" t="s">
        <v>71</v>
      </c>
      <c r="F25" s="69">
        <v>11</v>
      </c>
      <c r="G25" s="70" t="s">
        <v>72</v>
      </c>
      <c r="H25" s="71">
        <v>13.75</v>
      </c>
      <c r="I25" s="29">
        <v>0</v>
      </c>
      <c r="J25" s="94" t="s">
        <v>7</v>
      </c>
      <c r="K25" s="89" t="str">
        <f>IF(AND(I25&gt;=4,I25&lt;=19),SUM(I25*F25),IF(I25&gt;=20,SUM(I25*H25),"–"))</f>
        <v>–</v>
      </c>
    </row>
    <row r="26" spans="1:11" ht="18.75" customHeight="1" x14ac:dyDescent="0.3">
      <c r="A26" s="81"/>
      <c r="B26" s="91"/>
      <c r="C26" s="26">
        <v>2.5</v>
      </c>
      <c r="D26" s="27" t="s">
        <v>5</v>
      </c>
      <c r="E26" s="68" t="s">
        <v>66</v>
      </c>
      <c r="F26" s="69">
        <v>27.5</v>
      </c>
      <c r="G26" s="70" t="s">
        <v>23</v>
      </c>
      <c r="H26" s="71">
        <v>34.4</v>
      </c>
      <c r="I26" s="29">
        <v>0</v>
      </c>
      <c r="J26" s="94"/>
      <c r="K26" s="89" t="str">
        <f>IF(AND(I26&gt;=2,I26&lt;=7),SUM(I26*F26),IF(I26&gt;=8,SUM(I26*H26),"–"))</f>
        <v>–</v>
      </c>
    </row>
    <row r="27" spans="1:11" ht="18.75" customHeight="1" x14ac:dyDescent="0.3">
      <c r="A27" s="81"/>
      <c r="B27" s="91"/>
      <c r="C27" s="26">
        <v>30</v>
      </c>
      <c r="D27" s="27" t="s">
        <v>5</v>
      </c>
      <c r="E27" s="74"/>
      <c r="F27" s="75"/>
      <c r="G27" s="70" t="s">
        <v>18</v>
      </c>
      <c r="H27" s="71">
        <v>412.8</v>
      </c>
      <c r="I27" s="29">
        <v>0</v>
      </c>
      <c r="J27" s="94"/>
      <c r="K27" s="89" t="str">
        <f>IF(I27&gt;=1,SUM(I27*H27),"–")</f>
        <v>–</v>
      </c>
    </row>
    <row r="28" spans="1:11" ht="18.75" customHeight="1" x14ac:dyDescent="0.3">
      <c r="A28" s="81"/>
      <c r="B28" s="93" t="s">
        <v>26</v>
      </c>
      <c r="C28" s="20">
        <v>1</v>
      </c>
      <c r="D28" s="21" t="s">
        <v>5</v>
      </c>
      <c r="E28" s="64" t="s">
        <v>73</v>
      </c>
      <c r="F28" s="65">
        <v>8</v>
      </c>
      <c r="G28" s="66" t="s">
        <v>74</v>
      </c>
      <c r="H28" s="67">
        <v>10</v>
      </c>
      <c r="I28" s="24">
        <v>0</v>
      </c>
      <c r="J28" s="104" t="s">
        <v>7</v>
      </c>
      <c r="K28" s="88" t="str">
        <f>IF(AND(I28&gt;=4,I28&lt;=31),SUM(I28*F28),IF(I28&gt;=32,SUM(I28*H28),"–"))</f>
        <v>–</v>
      </c>
    </row>
    <row r="29" spans="1:11" ht="18.75" customHeight="1" x14ac:dyDescent="0.3">
      <c r="A29" s="81"/>
      <c r="B29" s="93"/>
      <c r="C29" s="20">
        <v>2.5</v>
      </c>
      <c r="D29" s="21" t="s">
        <v>5</v>
      </c>
      <c r="E29" s="64" t="s">
        <v>59</v>
      </c>
      <c r="F29" s="65">
        <v>20</v>
      </c>
      <c r="G29" s="66" t="s">
        <v>12</v>
      </c>
      <c r="H29" s="67">
        <v>25</v>
      </c>
      <c r="I29" s="24">
        <v>0</v>
      </c>
      <c r="J29" s="104"/>
      <c r="K29" s="88" t="str">
        <f>IF(AND(I29&gt;=2,I29&lt;=11),SUM(I29*F29),IF(I29&gt;=12,SUM(I29*H29),"–"))</f>
        <v>–</v>
      </c>
    </row>
    <row r="30" spans="1:11" ht="18.75" customHeight="1" x14ac:dyDescent="0.3">
      <c r="A30" s="81"/>
      <c r="B30" s="93"/>
      <c r="C30" s="20">
        <v>30</v>
      </c>
      <c r="D30" s="21" t="s">
        <v>5</v>
      </c>
      <c r="E30" s="76"/>
      <c r="F30" s="75"/>
      <c r="G30" s="66" t="s">
        <v>18</v>
      </c>
      <c r="H30" s="67">
        <v>300</v>
      </c>
      <c r="I30" s="22">
        <v>0</v>
      </c>
      <c r="J30" s="104"/>
      <c r="K30" s="88" t="str">
        <f>IF(I30&gt;=1,SUM(I30*H30),"–")</f>
        <v>–</v>
      </c>
    </row>
    <row r="31" spans="1:11" ht="18.75" customHeight="1" x14ac:dyDescent="0.3">
      <c r="A31" s="81"/>
      <c r="B31" s="93"/>
      <c r="C31" s="20">
        <v>275</v>
      </c>
      <c r="D31" s="21" t="s">
        <v>20</v>
      </c>
      <c r="E31" s="76"/>
      <c r="F31" s="75"/>
      <c r="G31" s="66" t="s">
        <v>18</v>
      </c>
      <c r="H31" s="67">
        <v>2750</v>
      </c>
      <c r="I31" s="24">
        <v>0</v>
      </c>
      <c r="J31" s="104"/>
      <c r="K31" s="88" t="str">
        <f>IF(I31&gt;=1,SUM(I31*H31),"–")</f>
        <v>–</v>
      </c>
    </row>
    <row r="32" spans="1:11" ht="18.75" customHeight="1" x14ac:dyDescent="0.3">
      <c r="A32" s="81"/>
      <c r="B32" s="91" t="s">
        <v>27</v>
      </c>
      <c r="C32" s="26">
        <v>1</v>
      </c>
      <c r="D32" s="27" t="s">
        <v>5</v>
      </c>
      <c r="E32" s="68" t="s">
        <v>73</v>
      </c>
      <c r="F32" s="69">
        <v>6</v>
      </c>
      <c r="G32" s="70" t="s">
        <v>74</v>
      </c>
      <c r="H32" s="71">
        <v>7.5</v>
      </c>
      <c r="I32" s="29">
        <v>0</v>
      </c>
      <c r="J32" s="94" t="s">
        <v>7</v>
      </c>
      <c r="K32" s="89" t="str">
        <f>IF(AND(I32&gt;=4,I32&lt;=31),SUM(I32*F32),IF(I32&gt;=32,SUM(I32*H32),"–"))</f>
        <v>–</v>
      </c>
    </row>
    <row r="33" spans="1:12" ht="18.75" customHeight="1" x14ac:dyDescent="0.3">
      <c r="A33" s="81"/>
      <c r="B33" s="91"/>
      <c r="C33" s="26">
        <v>2.5</v>
      </c>
      <c r="D33" s="27" t="s">
        <v>5</v>
      </c>
      <c r="E33" s="68" t="s">
        <v>59</v>
      </c>
      <c r="F33" s="69">
        <v>15</v>
      </c>
      <c r="G33" s="70" t="s">
        <v>12</v>
      </c>
      <c r="H33" s="71">
        <v>18.75</v>
      </c>
      <c r="I33" s="29">
        <v>0</v>
      </c>
      <c r="J33" s="94"/>
      <c r="K33" s="89" t="str">
        <f>IF(AND(I33&gt;=2,I33&lt;=11),SUM(I33*F33),IF(I33&gt;=12,SUM(I33*H33),"–"))</f>
        <v>–</v>
      </c>
    </row>
    <row r="34" spans="1:12" ht="18.75" customHeight="1" x14ac:dyDescent="0.3">
      <c r="A34" s="81"/>
      <c r="B34" s="91"/>
      <c r="C34" s="26">
        <v>30</v>
      </c>
      <c r="D34" s="27" t="s">
        <v>5</v>
      </c>
      <c r="E34" s="74"/>
      <c r="F34" s="75"/>
      <c r="G34" s="70" t="s">
        <v>18</v>
      </c>
      <c r="H34" s="71">
        <v>225</v>
      </c>
      <c r="I34" s="29">
        <v>0</v>
      </c>
      <c r="J34" s="94"/>
      <c r="K34" s="89" t="str">
        <f>IF(I34&gt;=1,SUM(I34*H34),"–")</f>
        <v>–</v>
      </c>
    </row>
    <row r="35" spans="1:12" ht="18.75" customHeight="1" x14ac:dyDescent="0.3">
      <c r="A35" s="81"/>
      <c r="B35" s="93" t="s">
        <v>28</v>
      </c>
      <c r="C35" s="20">
        <v>2.5</v>
      </c>
      <c r="D35" s="21" t="s">
        <v>5</v>
      </c>
      <c r="E35" s="64" t="s">
        <v>59</v>
      </c>
      <c r="F35" s="65">
        <v>12</v>
      </c>
      <c r="G35" s="66" t="s">
        <v>12</v>
      </c>
      <c r="H35" s="67">
        <v>15</v>
      </c>
      <c r="I35" s="24">
        <v>0</v>
      </c>
      <c r="J35" s="97" t="s">
        <v>7</v>
      </c>
      <c r="K35" s="88" t="str">
        <f>IF(AND(I35&gt;=2,I35&lt;=11),SUM(I35*F35),IF(I35&gt;=12,SUM(I35*H35),"–"))</f>
        <v>–</v>
      </c>
    </row>
    <row r="36" spans="1:12" ht="18.75" customHeight="1" x14ac:dyDescent="0.3">
      <c r="A36" s="81"/>
      <c r="B36" s="93"/>
      <c r="C36" s="20">
        <v>30</v>
      </c>
      <c r="D36" s="21" t="s">
        <v>5</v>
      </c>
      <c r="E36" s="76"/>
      <c r="F36" s="75"/>
      <c r="G36" s="66" t="s">
        <v>18</v>
      </c>
      <c r="H36" s="67">
        <v>180</v>
      </c>
      <c r="I36" s="24">
        <v>0</v>
      </c>
      <c r="J36" s="97"/>
      <c r="K36" s="88" t="str">
        <f>IF(I36&gt;=1,SUM(I36*H36),"–")</f>
        <v>–</v>
      </c>
    </row>
    <row r="37" spans="1:12" ht="18.75" customHeight="1" x14ac:dyDescent="0.3">
      <c r="A37" s="81"/>
      <c r="B37" s="93"/>
      <c r="C37" s="20">
        <v>275</v>
      </c>
      <c r="D37" s="21" t="s">
        <v>20</v>
      </c>
      <c r="E37" s="76"/>
      <c r="F37" s="75"/>
      <c r="G37" s="66" t="s">
        <v>18</v>
      </c>
      <c r="H37" s="67">
        <v>1650</v>
      </c>
      <c r="I37" s="24">
        <v>0</v>
      </c>
      <c r="J37" s="97"/>
      <c r="K37" s="88" t="str">
        <f>IF(I37&gt;=1,SUM(I37*H37),"–")</f>
        <v>–</v>
      </c>
    </row>
    <row r="38" spans="1:12" ht="18.75" customHeight="1" x14ac:dyDescent="0.3">
      <c r="A38" s="81"/>
      <c r="B38" s="91" t="s">
        <v>61</v>
      </c>
      <c r="C38" s="26">
        <v>2.5</v>
      </c>
      <c r="D38" s="27" t="s">
        <v>5</v>
      </c>
      <c r="E38" s="68" t="s">
        <v>59</v>
      </c>
      <c r="F38" s="69">
        <v>15</v>
      </c>
      <c r="G38" s="70" t="s">
        <v>12</v>
      </c>
      <c r="H38" s="71">
        <v>18.75</v>
      </c>
      <c r="I38" s="29">
        <v>0</v>
      </c>
      <c r="J38" s="94" t="s">
        <v>7</v>
      </c>
      <c r="K38" s="89" t="str">
        <f>IF(AND(I38&gt;=2,I38&lt;=11),SUM(I38*F38),IF(I38&gt;=12,SUM(I38*H38),"–"))</f>
        <v>–</v>
      </c>
    </row>
    <row r="39" spans="1:12" ht="18.75" customHeight="1" x14ac:dyDescent="0.3">
      <c r="A39" s="81"/>
      <c r="B39" s="91"/>
      <c r="C39" s="26">
        <v>30</v>
      </c>
      <c r="D39" s="27" t="s">
        <v>5</v>
      </c>
      <c r="E39" s="74"/>
      <c r="F39" s="75"/>
      <c r="G39" s="70" t="s">
        <v>18</v>
      </c>
      <c r="H39" s="71">
        <v>225</v>
      </c>
      <c r="I39" s="29">
        <v>0</v>
      </c>
      <c r="J39" s="94"/>
      <c r="K39" s="89" t="str">
        <f>IF(I39&gt;=1,SUM(I39*H39),"–")</f>
        <v>–</v>
      </c>
    </row>
    <row r="40" spans="1:12" ht="18.75" customHeight="1" x14ac:dyDescent="0.3">
      <c r="A40" s="82"/>
      <c r="B40" s="91"/>
      <c r="C40" s="26">
        <v>275</v>
      </c>
      <c r="D40" s="27" t="s">
        <v>20</v>
      </c>
      <c r="E40" s="74"/>
      <c r="F40" s="75"/>
      <c r="G40" s="70" t="s">
        <v>18</v>
      </c>
      <c r="H40" s="71">
        <v>2062.5</v>
      </c>
      <c r="I40" s="29">
        <v>0</v>
      </c>
      <c r="J40" s="28"/>
      <c r="K40" s="89" t="str">
        <f>IF(I40&gt;=1,SUM(I40*H40),"–")</f>
        <v>–</v>
      </c>
    </row>
    <row r="41" spans="1:12" ht="37.5" customHeight="1" x14ac:dyDescent="0.3">
      <c r="A41" s="81"/>
      <c r="B41" s="19" t="s">
        <v>62</v>
      </c>
      <c r="C41" s="20">
        <v>15</v>
      </c>
      <c r="D41" s="21" t="s">
        <v>29</v>
      </c>
      <c r="E41" s="64" t="s">
        <v>63</v>
      </c>
      <c r="F41" s="65">
        <v>2</v>
      </c>
      <c r="G41" s="66" t="s">
        <v>30</v>
      </c>
      <c r="H41" s="67">
        <v>2.5</v>
      </c>
      <c r="I41" s="22">
        <v>0</v>
      </c>
      <c r="J41" s="22" t="s">
        <v>7</v>
      </c>
      <c r="K41" s="88" t="str">
        <f>IF(AND(I41&gt;=12,I41&lt;=35),SUM(I41*F41),IF(I41&gt;=36,SUM(I41*H41),"–"))</f>
        <v>–</v>
      </c>
    </row>
    <row r="42" spans="1:12" ht="37.5" customHeight="1" x14ac:dyDescent="0.3">
      <c r="A42" s="34"/>
      <c r="B42" s="42" t="s">
        <v>31</v>
      </c>
      <c r="C42" s="48"/>
      <c r="D42" s="49"/>
      <c r="E42" s="72"/>
      <c r="F42" s="60"/>
      <c r="G42" s="77"/>
      <c r="H42" s="60"/>
      <c r="I42" s="50"/>
      <c r="J42" s="52"/>
      <c r="K42" s="59"/>
    </row>
    <row r="43" spans="1:12" ht="37.5" customHeight="1" x14ac:dyDescent="0.3">
      <c r="A43" s="81"/>
      <c r="B43" s="25" t="s">
        <v>32</v>
      </c>
      <c r="C43" s="30">
        <v>1</v>
      </c>
      <c r="D43" s="31" t="s">
        <v>5</v>
      </c>
      <c r="E43" s="68" t="s">
        <v>59</v>
      </c>
      <c r="F43" s="69">
        <v>44</v>
      </c>
      <c r="G43" s="70" t="s">
        <v>12</v>
      </c>
      <c r="H43" s="78">
        <v>55</v>
      </c>
      <c r="I43" s="29">
        <v>0</v>
      </c>
      <c r="J43" s="29" t="s">
        <v>7</v>
      </c>
      <c r="K43" s="89" t="str">
        <f>IF(AND(I43&gt;=2,I43&lt;=11),SUM(I43*F43),IF(I43&gt;=12,SUM(I43*H43),"–"))</f>
        <v>–</v>
      </c>
    </row>
    <row r="44" spans="1:12" ht="37.5" customHeight="1" x14ac:dyDescent="0.3">
      <c r="A44" s="34"/>
      <c r="B44" s="42" t="s">
        <v>33</v>
      </c>
      <c r="C44" s="48"/>
      <c r="D44" s="49"/>
      <c r="E44" s="72"/>
      <c r="F44" s="60"/>
      <c r="G44" s="77"/>
      <c r="H44" s="60"/>
      <c r="I44" s="50"/>
      <c r="J44" s="52"/>
      <c r="K44" s="60"/>
    </row>
    <row r="45" spans="1:12" ht="18.75" customHeight="1" x14ac:dyDescent="0.3">
      <c r="A45" s="81"/>
      <c r="B45" s="93" t="s">
        <v>34</v>
      </c>
      <c r="C45" s="20">
        <v>1</v>
      </c>
      <c r="D45" s="21" t="s">
        <v>35</v>
      </c>
      <c r="E45" s="64" t="s">
        <v>65</v>
      </c>
      <c r="F45" s="65">
        <v>10</v>
      </c>
      <c r="G45" s="66" t="s">
        <v>36</v>
      </c>
      <c r="H45" s="79">
        <v>12.5</v>
      </c>
      <c r="I45" s="22">
        <v>0</v>
      </c>
      <c r="J45" s="97" t="s">
        <v>7</v>
      </c>
      <c r="K45" s="88" t="str">
        <f>IF(AND(I45&gt;=4,I45&lt;=15),SUM(I45*F45),IF(I45&gt;=16,SUM(I45*H45),"–"))</f>
        <v>–</v>
      </c>
    </row>
    <row r="46" spans="1:12" ht="18.75" customHeight="1" x14ac:dyDescent="0.3">
      <c r="A46" s="81"/>
      <c r="B46" s="93"/>
      <c r="C46" s="20">
        <v>1</v>
      </c>
      <c r="D46" s="21" t="s">
        <v>5</v>
      </c>
      <c r="E46" s="64" t="s">
        <v>64</v>
      </c>
      <c r="F46" s="65">
        <v>40</v>
      </c>
      <c r="G46" s="66" t="s">
        <v>17</v>
      </c>
      <c r="H46" s="79">
        <v>50</v>
      </c>
      <c r="I46" s="22">
        <v>0</v>
      </c>
      <c r="J46" s="97"/>
      <c r="K46" s="88" t="str">
        <f>IF(AND(I46&gt;=2,I46&lt;=3),SUM(I46*F46),IF(I46&gt;=4,SUM(I46*H46),"–"))</f>
        <v>–</v>
      </c>
    </row>
    <row r="47" spans="1:12" ht="32.450000000000003" customHeight="1" x14ac:dyDescent="0.3">
      <c r="A47" s="34"/>
      <c r="B47" s="96"/>
      <c r="C47" s="96"/>
      <c r="D47" s="96"/>
      <c r="E47" s="96"/>
      <c r="F47" s="96"/>
      <c r="G47" s="96"/>
      <c r="H47" s="32" t="s">
        <v>37</v>
      </c>
      <c r="I47" s="32"/>
      <c r="J47" s="33" t="s">
        <v>7</v>
      </c>
      <c r="K47" s="90" t="str">
        <f>IF(((SUM(K6:K46))&gt;=200),(SUM(K6:K46)),"–")</f>
        <v>–</v>
      </c>
    </row>
    <row r="48" spans="1:12" ht="20.25" customHeight="1" x14ac:dyDescent="0.3">
      <c r="A48" s="34"/>
      <c r="B48" s="95"/>
      <c r="C48" s="95"/>
      <c r="D48" s="95"/>
      <c r="E48" s="95"/>
      <c r="F48" s="95"/>
      <c r="G48" s="95"/>
      <c r="H48" s="95"/>
      <c r="I48" s="95"/>
      <c r="J48" s="95"/>
      <c r="K48" s="8"/>
      <c r="L48" s="58">
        <f>COUNTIF(K6,"&gt;0")+COUNTIF(K7,"&gt;0")+COUNTIF(K8,"&gt;0")+COUNTIF(K9,"&gt;0")+COUNTIF(K10,"&gt;0")+IF(SUM(K12:K14)&gt;0,1,0)+IF(SUM(K15:K18)&gt;0,1,0)+IF(SUM(K19:K21)&gt;0,1,0)+COUNTIF(K22,"&gt;0")+COUNTIF(K23,"&gt;0")+COUNTIF(K24,"&gt;0")+IF(SUM(K25:K27)&gt;0,1,0)+IF(SUM(K28:K31)&gt;0,1,0)+IF(SUM(K32:K34)&gt;0,1,0)+IF(SUM(K35:K37)&gt;0,1,0)+IF(SUM(K38:K40)&gt;0,1,0)+COUNTIF(K41,"&gt;0")+COUNTIF(K43,"&gt;0")+IF(SUM(K45:K46)&gt;0,1,0)</f>
        <v>0</v>
      </c>
    </row>
    <row r="49" spans="1:11" ht="45" customHeight="1" x14ac:dyDescent="0.3">
      <c r="A49" s="34"/>
      <c r="B49" s="2"/>
      <c r="C49" s="9"/>
      <c r="D49" s="99" t="s">
        <v>38</v>
      </c>
      <c r="E49" s="99"/>
      <c r="F49" s="99"/>
      <c r="G49" s="99"/>
      <c r="H49" s="99"/>
      <c r="I49" s="99"/>
      <c r="J49" s="99"/>
      <c r="K49" s="99"/>
    </row>
    <row r="50" spans="1:11" ht="37.5" customHeight="1" thickBot="1" x14ac:dyDescent="0.35">
      <c r="A50" s="34"/>
      <c r="B50" s="10"/>
      <c r="C50" s="11"/>
      <c r="D50" s="55" t="s">
        <v>39</v>
      </c>
      <c r="E50" s="100" t="s">
        <v>67</v>
      </c>
      <c r="F50" s="100"/>
      <c r="G50" s="100" t="s">
        <v>68</v>
      </c>
      <c r="H50" s="100"/>
      <c r="I50" s="55" t="s">
        <v>40</v>
      </c>
      <c r="J50" s="56"/>
      <c r="K50" s="55" t="s">
        <v>70</v>
      </c>
    </row>
    <row r="51" spans="1:11" ht="30" customHeight="1" thickTop="1" x14ac:dyDescent="0.3">
      <c r="A51" s="34"/>
      <c r="B51" s="10"/>
      <c r="C51" s="12"/>
      <c r="D51" s="53" t="s">
        <v>41</v>
      </c>
      <c r="E51" s="107" t="s">
        <v>42</v>
      </c>
      <c r="F51" s="107"/>
      <c r="G51" s="105" t="str">
        <f>IF(L48=2,K47,"–")</f>
        <v>–</v>
      </c>
      <c r="H51" s="105"/>
      <c r="I51" s="83">
        <v>0.15</v>
      </c>
      <c r="J51" s="84" t="s">
        <v>7</v>
      </c>
      <c r="K51" s="61" t="str">
        <f>IFERROR(IF(G51&gt;0,SUM(G51*I51),"–"),"–")</f>
        <v>–</v>
      </c>
    </row>
    <row r="52" spans="1:11" ht="30" customHeight="1" x14ac:dyDescent="0.3">
      <c r="A52" s="34"/>
      <c r="B52" s="10">
        <v>1000</v>
      </c>
      <c r="C52" s="12"/>
      <c r="D52" s="54" t="s">
        <v>43</v>
      </c>
      <c r="E52" s="108" t="s">
        <v>44</v>
      </c>
      <c r="F52" s="108"/>
      <c r="G52" s="106" t="str">
        <f>IF(L48&gt;=3,K47,"–")</f>
        <v>–</v>
      </c>
      <c r="H52" s="106"/>
      <c r="I52" s="85">
        <v>0.25</v>
      </c>
      <c r="J52" s="86" t="s">
        <v>7</v>
      </c>
      <c r="K52" s="62" t="str">
        <f>IFERROR(IF(G52&gt;0,SUM(G52*I52),"–"),"–")</f>
        <v>–</v>
      </c>
    </row>
    <row r="53" spans="1:11" ht="37.5" customHeight="1" x14ac:dyDescent="0.3">
      <c r="A53" s="34"/>
      <c r="B53" s="10"/>
      <c r="C53" s="13"/>
      <c r="D53" s="98" t="s">
        <v>45</v>
      </c>
      <c r="E53" s="98"/>
      <c r="F53" s="98"/>
      <c r="G53" s="98"/>
      <c r="H53" s="98"/>
      <c r="I53" s="98"/>
      <c r="J53" s="23" t="s">
        <v>7</v>
      </c>
      <c r="K53" s="63" t="str">
        <f>IF(K47&lt;&gt;"–",K47+SUM(K51:K52),"–")</f>
        <v>–</v>
      </c>
    </row>
    <row r="54" spans="1:11" ht="45" customHeight="1" x14ac:dyDescent="0.3">
      <c r="A54" s="34"/>
      <c r="B54" s="17"/>
      <c r="C54" s="18"/>
      <c r="D54" s="109" t="s">
        <v>69</v>
      </c>
      <c r="E54" s="109"/>
      <c r="F54" s="109"/>
      <c r="G54" s="109"/>
      <c r="H54" s="109"/>
      <c r="I54" s="109"/>
      <c r="J54" s="109"/>
      <c r="K54" s="109"/>
    </row>
    <row r="55" spans="1:11" ht="22.5" customHeight="1" x14ac:dyDescent="0.3">
      <c r="A55" s="34"/>
      <c r="B55" s="17"/>
      <c r="C55" s="18"/>
      <c r="D55" s="57"/>
      <c r="E55" s="57"/>
      <c r="F55" s="57"/>
      <c r="G55" s="57"/>
      <c r="H55" s="57"/>
      <c r="I55" s="57"/>
      <c r="J55" s="57"/>
      <c r="K55" s="57"/>
    </row>
    <row r="56" spans="1:11" s="14" customFormat="1" ht="18.75" customHeight="1" x14ac:dyDescent="0.25">
      <c r="A56" s="36"/>
      <c r="B56" s="111" t="s">
        <v>46</v>
      </c>
      <c r="C56" s="111"/>
      <c r="D56" s="111"/>
      <c r="E56" s="111"/>
      <c r="F56" s="111"/>
      <c r="G56" s="111"/>
      <c r="H56" s="111"/>
      <c r="I56" s="111"/>
      <c r="J56" s="111"/>
      <c r="K56" s="111"/>
    </row>
    <row r="57" spans="1:11" s="15" customFormat="1" ht="40.5" customHeight="1" x14ac:dyDescent="0.3">
      <c r="A57" s="37"/>
      <c r="B57" s="110" t="s">
        <v>75</v>
      </c>
      <c r="C57" s="110"/>
      <c r="D57" s="110"/>
      <c r="E57" s="110"/>
      <c r="F57" s="110"/>
      <c r="G57" s="110"/>
      <c r="H57" s="110"/>
      <c r="I57" s="110"/>
      <c r="J57" s="110"/>
      <c r="K57" s="110"/>
    </row>
    <row r="58" spans="1:11" ht="18.75" x14ac:dyDescent="0.3">
      <c r="I58" s="87"/>
    </row>
  </sheetData>
  <sheetProtection selectLockedCells="1" selectUnlockedCells="1"/>
  <sortState xmlns:xlrd2="http://schemas.microsoft.com/office/spreadsheetml/2017/richdata2" ref="C38:I40">
    <sortCondition ref="C38:C40"/>
  </sortState>
  <mergeCells count="37">
    <mergeCell ref="G51:H51"/>
    <mergeCell ref="G52:H52"/>
    <mergeCell ref="E50:F50"/>
    <mergeCell ref="E51:F51"/>
    <mergeCell ref="E52:F52"/>
    <mergeCell ref="I3:K3"/>
    <mergeCell ref="B3:H3"/>
    <mergeCell ref="B38:B40"/>
    <mergeCell ref="G2:K2"/>
    <mergeCell ref="C4:D4"/>
    <mergeCell ref="J32:J34"/>
    <mergeCell ref="B15:B18"/>
    <mergeCell ref="J15:J18"/>
    <mergeCell ref="B32:B34"/>
    <mergeCell ref="B12:B14"/>
    <mergeCell ref="J12:J14"/>
    <mergeCell ref="B25:B27"/>
    <mergeCell ref="J25:J27"/>
    <mergeCell ref="J28:J31"/>
    <mergeCell ref="B28:B31"/>
    <mergeCell ref="J19:J21"/>
    <mergeCell ref="B19:B21"/>
    <mergeCell ref="E4:F4"/>
    <mergeCell ref="G4:H4"/>
    <mergeCell ref="B57:K57"/>
    <mergeCell ref="B35:B37"/>
    <mergeCell ref="J38:J39"/>
    <mergeCell ref="B48:J48"/>
    <mergeCell ref="B47:G47"/>
    <mergeCell ref="J35:J37"/>
    <mergeCell ref="B56:K56"/>
    <mergeCell ref="B45:B46"/>
    <mergeCell ref="J45:J46"/>
    <mergeCell ref="D53:I53"/>
    <mergeCell ref="D54:K54"/>
    <mergeCell ref="D49:K49"/>
    <mergeCell ref="G50:H50"/>
  </mergeCells>
  <phoneticPr fontId="26" type="noConversion"/>
  <conditionalFormatting sqref="G51:G52">
    <cfRule type="cellIs" dxfId="3" priority="1" operator="equal">
      <formula>"–"</formula>
    </cfRule>
  </conditionalFormatting>
  <conditionalFormatting sqref="I52">
    <cfRule type="cellIs" dxfId="2" priority="3" operator="equal">
      <formula>"–"</formula>
    </cfRule>
  </conditionalFormatting>
  <conditionalFormatting sqref="I57:I58">
    <cfRule type="cellIs" dxfId="1" priority="4" operator="equal">
      <formula>"–"</formula>
    </cfRule>
  </conditionalFormatting>
  <conditionalFormatting sqref="I51:J51">
    <cfRule type="cellIs" dxfId="0" priority="2" operator="equal">
      <formula>"–"</formula>
    </cfRule>
  </conditionalFormatting>
  <printOptions horizontalCentered="1"/>
  <pageMargins left="0.5" right="0.5" top="0.25" bottom="0.1" header="0" footer="0"/>
  <pageSetup scale="52" orientation="portrait" r:id="rId1"/>
  <ignoredErrors>
    <ignoredError sqref="K11 K53 L48 G51:G52" unlockedFormula="1"/>
    <ignoredError sqref="K8 K38 K34:K35" formula="1"/>
  </ignoredErrors>
  <drawing r:id="rId2"/>
  <picture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6ac3b7-9be2-4221-8aab-d61e759410d1" xsi:nil="true"/>
    <lcf76f155ced4ddcb4097134ff3c332f xmlns="96721b3f-4163-4b43-a61c-bb080f5bee8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83E072E9427F498BD30C470AFB36E6" ma:contentTypeVersion="19" ma:contentTypeDescription="Create a new document." ma:contentTypeScope="" ma:versionID="3016af42a2e10815fa750cab8f9ad5d0">
  <xsd:schema xmlns:xsd="http://www.w3.org/2001/XMLSchema" xmlns:xs="http://www.w3.org/2001/XMLSchema" xmlns:p="http://schemas.microsoft.com/office/2006/metadata/properties" xmlns:ns2="96721b3f-4163-4b43-a61c-bb080f5bee83" xmlns:ns3="556ac3b7-9be2-4221-8aab-d61e759410d1" targetNamespace="http://schemas.microsoft.com/office/2006/metadata/properties" ma:root="true" ma:fieldsID="8e470ef3ac97f874c5ee8701713625f6" ns2:_="" ns3:_="">
    <xsd:import namespace="96721b3f-4163-4b43-a61c-bb080f5bee83"/>
    <xsd:import namespace="556ac3b7-9be2-4221-8aab-d61e759410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21b3f-4163-4b43-a61c-bb080f5be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bd6d08-25df-4cd3-b4c8-ce72001e89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ac3b7-9be2-4221-8aab-d61e759410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4ae175f-6ed5-4689-985b-b20a407f6031}" ma:internalName="TaxCatchAll" ma:showField="CatchAllData" ma:web="556ac3b7-9be2-4221-8aab-d61e759410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686188-D837-43BC-B12B-FCE327E94AE8}">
  <ds:schemaRefs>
    <ds:schemaRef ds:uri="556ac3b7-9be2-4221-8aab-d61e759410d1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6721b3f-4163-4b43-a61c-bb080f5bee83"/>
  </ds:schemaRefs>
</ds:datastoreItem>
</file>

<file path=customXml/itemProps2.xml><?xml version="1.0" encoding="utf-8"?>
<ds:datastoreItem xmlns:ds="http://schemas.openxmlformats.org/officeDocument/2006/customXml" ds:itemID="{8C34F2F7-B9C8-4952-B540-0B5AD92D3A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16DAAB-CB7E-47E4-9720-FE812A8C5F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721b3f-4163-4b43-a61c-bb080f5bee83"/>
    <ds:schemaRef ds:uri="556ac3b7-9be2-4221-8aab-d61e759410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Green Dividends EOP Calculator</vt:lpstr>
      <vt:lpstr>'Green Dividends EOP Calculator'!Print_Area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Green Dividends EOP Calculator &amp; Planning Tool</dc:title>
  <dc:subject>2020 Early Order Program</dc:subject>
  <dc:creator>PBI-Gordon Turf</dc:creator>
  <cp:keywords>Keywords</cp:keywords>
  <dc:description/>
  <cp:lastModifiedBy>Joe Sallustio</cp:lastModifiedBy>
  <cp:revision/>
  <dcterms:created xsi:type="dcterms:W3CDTF">2018-07-20T02:07:43Z</dcterms:created>
  <dcterms:modified xsi:type="dcterms:W3CDTF">2026-07-29T23:26:09Z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0x0101009483E072E9427F498BD30C470AFB36E6</vt:lpwstr>
  </property>
  <property fmtid="{D5CDD505-2E9C-101B-9397-08002B2CF9AE}" pid="3" name="MediaServiceImageTags">
    <vt:lpwstr/>
  </property>
</Properties>
</file>